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10. Money and Banking\"/>
    </mc:Choice>
  </mc:AlternateContent>
  <xr:revisionPtr revIDLastSave="0" documentId="13_ncr:1_{53FF9C31-AC26-4A38-B489-27809671E343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Table 10.1" sheetId="1" r:id="rId1"/>
    <sheet name="Table 10.2" sheetId="2" r:id="rId2"/>
    <sheet name="Table 10.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3" l="1"/>
  <c r="C16" i="3"/>
  <c r="C12" i="3"/>
  <c r="C11" i="3"/>
  <c r="C10" i="3"/>
  <c r="C9" i="3"/>
  <c r="C8" i="3"/>
  <c r="C6" i="3"/>
  <c r="C4" i="3"/>
  <c r="AP13" i="1"/>
  <c r="AO13" i="1"/>
  <c r="AL13" i="1"/>
  <c r="AJ13" i="1"/>
  <c r="AB13" i="1"/>
  <c r="AA13" i="1"/>
  <c r="Z13" i="1"/>
  <c r="Y13" i="1"/>
  <c r="V13" i="1"/>
  <c r="S13" i="1"/>
  <c r="AQ12" i="1"/>
  <c r="AN12" i="1"/>
  <c r="AK12" i="1"/>
  <c r="AE12" i="1"/>
  <c r="AB12" i="1"/>
  <c r="Y12" i="1"/>
  <c r="V12" i="1"/>
  <c r="S12" i="1"/>
  <c r="AQ11" i="1"/>
  <c r="AN11" i="1"/>
  <c r="AK11" i="1"/>
  <c r="AE11" i="1"/>
  <c r="AB11" i="1"/>
  <c r="Y11" i="1"/>
  <c r="V11" i="1"/>
  <c r="S11" i="1"/>
  <c r="AQ10" i="1"/>
  <c r="AN10" i="1"/>
  <c r="AK10" i="1"/>
  <c r="AE10" i="1"/>
  <c r="AB10" i="1"/>
  <c r="Y10" i="1"/>
  <c r="V10" i="1"/>
  <c r="S10" i="1"/>
  <c r="AQ9" i="1"/>
  <c r="AN9" i="1"/>
  <c r="AK9" i="1"/>
  <c r="AE9" i="1"/>
  <c r="AB9" i="1"/>
  <c r="Y9" i="1"/>
  <c r="V9" i="1"/>
  <c r="S9" i="1"/>
  <c r="AQ8" i="1"/>
  <c r="AN8" i="1"/>
  <c r="AK8" i="1"/>
  <c r="AB8" i="1"/>
  <c r="Y8" i="1"/>
  <c r="V8" i="1"/>
  <c r="S8" i="1"/>
  <c r="AQ7" i="1"/>
  <c r="AN7" i="1"/>
  <c r="AK7" i="1"/>
  <c r="AE7" i="1"/>
  <c r="AB7" i="1"/>
  <c r="Y7" i="1"/>
  <c r="V7" i="1"/>
  <c r="S7" i="1"/>
  <c r="AQ6" i="1"/>
  <c r="AN6" i="1"/>
  <c r="AK6" i="1"/>
  <c r="AE6" i="1"/>
  <c r="AB6" i="1"/>
  <c r="Y6" i="1"/>
  <c r="V6" i="1"/>
  <c r="S6" i="1"/>
  <c r="AM5" i="1"/>
  <c r="AM13" i="1" s="1"/>
  <c r="AI5" i="1"/>
  <c r="AI13" i="1" s="1"/>
  <c r="AE5" i="1"/>
  <c r="AE13" i="1" s="1"/>
  <c r="AD5" i="1"/>
  <c r="AD13" i="1" s="1"/>
  <c r="AC5" i="1"/>
  <c r="AC13" i="1" s="1"/>
  <c r="AB5" i="1"/>
  <c r="Y5" i="1"/>
  <c r="V5" i="1"/>
  <c r="S5" i="1"/>
  <c r="AN13" i="1" l="1"/>
  <c r="AQ13" i="1"/>
  <c r="AK5" i="1"/>
  <c r="AK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EDF9DA3-CDFA-4038-9F7B-2541447499CF}">
      <text>
        <r>
          <rPr>
            <b/>
            <sz val="9"/>
            <color indexed="81"/>
            <rFont val="Tahoma"/>
            <family val="2"/>
          </rPr>
          <t xml:space="preserve">Workbooks:_x000D_
Section 20 Banking, Finance, &amp; Insurance.xls_x000D_
Worksheets:_x000D_
Section 20.1_x000D_
</t>
        </r>
      </text>
    </comment>
    <comment ref="P1" authorId="0" shapeId="0" xr:uid="{15A32CEB-D023-4613-939E-789C67E1DC96}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<sst xmlns="http://schemas.openxmlformats.org/spreadsheetml/2006/main" count="302" uniqueCount="96">
  <si>
    <t xml:space="preserve">Financial Institutions </t>
  </si>
  <si>
    <t>Bank of Bhutan (BOB)</t>
  </si>
  <si>
    <t>Bhtuan National Bank Limited (BNBL)</t>
  </si>
  <si>
    <t>Druk PNB Bank Limited (DPNBL)</t>
  </si>
  <si>
    <t>T-Bank Limited (TBL)</t>
  </si>
  <si>
    <t>Royal Insurance Corporation of Bhutan (RICBL)</t>
  </si>
  <si>
    <t>Bhutan Development Bank Limited (BDBL)</t>
  </si>
  <si>
    <t>Bhutan Insurance Limited (BIL)</t>
  </si>
  <si>
    <t>ATM Machines</t>
  </si>
  <si>
    <t>Bhutan National Bank Limited (BNBL)</t>
  </si>
  <si>
    <t>Source: Dzongkhag Banks &amp; Financial Institutions, Pema Gatshel</t>
  </si>
  <si>
    <t>Number</t>
  </si>
  <si>
    <t>Financial Institutions</t>
  </si>
  <si>
    <t>as of July 2016</t>
  </si>
  <si>
    <t>as of July 2017</t>
  </si>
  <si>
    <t>as of September 2018</t>
  </si>
  <si>
    <t>As of December 2020</t>
  </si>
  <si>
    <t>Loan</t>
  </si>
  <si>
    <t>Savings</t>
  </si>
  <si>
    <t>Current</t>
  </si>
  <si>
    <t>Fixed deposit</t>
  </si>
  <si>
    <t>Recurring deposit</t>
  </si>
  <si>
    <t>…</t>
  </si>
  <si>
    <t>….</t>
  </si>
  <si>
    <t>...</t>
  </si>
  <si>
    <t>Source: Financial Institutions in Dzongkhag, Pema Gatshel</t>
  </si>
  <si>
    <t>(Million Nu.)</t>
  </si>
  <si>
    <t>Sectors</t>
  </si>
  <si>
    <t>RICBL</t>
  </si>
  <si>
    <t>BIL</t>
  </si>
  <si>
    <t>BDBL</t>
  </si>
  <si>
    <t>DPNBL</t>
  </si>
  <si>
    <t>TBL</t>
  </si>
  <si>
    <t>BOB</t>
  </si>
  <si>
    <t>Agriculture</t>
  </si>
  <si>
    <t>Service &amp; Tourism</t>
  </si>
  <si>
    <t>Manufacturing</t>
  </si>
  <si>
    <t>Building &amp; Construction</t>
  </si>
  <si>
    <t>Trade &amp; Commerce</t>
  </si>
  <si>
    <t>Transport (Light)</t>
  </si>
  <si>
    <t>Transport (Heavy)</t>
  </si>
  <si>
    <t>Personnal Loans</t>
  </si>
  <si>
    <t>Staff Loan</t>
  </si>
  <si>
    <t>EDP Loan</t>
  </si>
  <si>
    <t>Small business &amp; Artisan Schemes</t>
  </si>
  <si>
    <t>Loan against Shares</t>
  </si>
  <si>
    <t>Others</t>
  </si>
  <si>
    <t xml:space="preserve">Source: Dzongkhag Financial Institutions, Pema Gatshel </t>
  </si>
  <si>
    <t>Note i: Sectrtoral credit excludes credit from National Pension and Provident Fund</t>
  </si>
  <si>
    <t>Saving</t>
  </si>
  <si>
    <t>Fixed Deposit</t>
  </si>
  <si>
    <t>Recurring Deposit</t>
  </si>
  <si>
    <t>…..</t>
  </si>
  <si>
    <t>BNB</t>
  </si>
  <si>
    <t>As of September 2021</t>
  </si>
  <si>
    <t>Note ii : BIL, DPNBL, &amp;  TBL banking institution are not available in the Dzongkhag, Pema Gatshel.</t>
  </si>
  <si>
    <t>*The data of BDBL excludes for Nganglam.</t>
  </si>
  <si>
    <t>loan</t>
  </si>
  <si>
    <t xml:space="preserve">Fixed
 Deposit </t>
  </si>
  <si>
    <t>Recurring
 Deposit</t>
  </si>
  <si>
    <t>As of September  2022</t>
  </si>
  <si>
    <t xml:space="preserve">Loan </t>
  </si>
  <si>
    <t>Fixed 
Deposit</t>
  </si>
  <si>
    <t>Recurring
Deposit</t>
  </si>
  <si>
    <r>
      <t>(</t>
    </r>
    <r>
      <rPr>
        <b/>
        <sz val="11"/>
        <color indexed="8"/>
        <rFont val="Calibri Light"/>
        <family val="2"/>
        <scheme val="major"/>
      </rPr>
      <t>number)</t>
    </r>
  </si>
  <si>
    <t>Note:  DPNBL, BNB,TBL &amp; BIL are not in PemaGatshel Dzongkhag</t>
  </si>
  <si>
    <r>
      <t xml:space="preserve">Table 10.2: Number of  account by type with Financial Institutions, </t>
    </r>
    <r>
      <rPr>
        <b/>
        <sz val="12"/>
        <color indexed="8"/>
        <rFont val="Calibri Light"/>
        <family val="2"/>
      </rPr>
      <t>Pema Gatshel  (2018-2022)</t>
    </r>
  </si>
  <si>
    <t>(Number)</t>
  </si>
  <si>
    <r>
      <t xml:space="preserve">Table 11.1: Public Expenditure by Sectors, </t>
    </r>
    <r>
      <rPr>
        <b/>
        <sz val="12"/>
        <color indexed="8"/>
        <rFont val="Calibri"/>
        <family val="2"/>
        <scheme val="minor"/>
      </rPr>
      <t xml:space="preserve"> Pema Gatshel (2016-2022)</t>
    </r>
  </si>
  <si>
    <t xml:space="preserve"> (Nu. in millon)</t>
  </si>
  <si>
    <t>FY 2012/13</t>
  </si>
  <si>
    <t>FY 2013/14</t>
  </si>
  <si>
    <t>FY 2014/15</t>
  </si>
  <si>
    <t>FY 2015/16</t>
  </si>
  <si>
    <t>FY 2016/17</t>
  </si>
  <si>
    <t>FY 2017/18</t>
  </si>
  <si>
    <t>FY 2019/20</t>
  </si>
  <si>
    <t>FY 2020/21</t>
  </si>
  <si>
    <t>FY 2021/22</t>
  </si>
  <si>
    <t>FY 2022/23</t>
  </si>
  <si>
    <t>Capital</t>
  </si>
  <si>
    <t>Total</t>
  </si>
  <si>
    <t>Adm &amp; Management</t>
  </si>
  <si>
    <t>Livestock</t>
  </si>
  <si>
    <t>Forestry</t>
  </si>
  <si>
    <t>Education</t>
  </si>
  <si>
    <t>Health</t>
  </si>
  <si>
    <t>Works &amp; Human Settlement</t>
  </si>
  <si>
    <t>Religion &amp; Culture</t>
  </si>
  <si>
    <t>As of September  2023</t>
  </si>
  <si>
    <t>As of September  2024</t>
  </si>
  <si>
    <t>Denchi, Pema Gatshel &amp; Nganglam</t>
  </si>
  <si>
    <t>Table 10.1: Financial Institution Branches and ATM Machine,  Pema Gatshel (2017-2024)</t>
  </si>
  <si>
    <t>162.88 (Education)</t>
  </si>
  <si>
    <t>*Data for Nganglam not included</t>
  </si>
  <si>
    <t>Table 10.3:Sectoral Credit by the Financial Institution,  Pema Gatshel ( as of December,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</si>
</sst>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0.000"/>
  </numFmts>
  <fonts count="28" x14ac:knownFonts="1">
    <font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name val="Calibri Light"/>
      <family val="1"/>
      <scheme val="major"/>
    </font>
    <font>
      <sz val="12"/>
      <color indexed="8"/>
      <name val="Calibri Light"/>
      <family val="2"/>
      <scheme val="maj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Calibri Light"/>
      <family val="2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sz val="12"/>
      <name val="Calibri Light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b/>
      <sz val="12"/>
      <name val="Calibri Light"/>
      <family val="1"/>
      <scheme val="major"/>
    </font>
    <font>
      <b/>
      <sz val="12"/>
      <color indexed="8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7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2" fillId="0" borderId="3" xfId="0" applyFont="1" applyBorder="1" applyAlignment="1">
      <alignment horizontal="left" vertical="center" indent="2"/>
    </xf>
    <xf numFmtId="0" fontId="2" fillId="0" borderId="5" xfId="0" applyFont="1" applyBorder="1" applyAlignment="1">
      <alignment horizontal="left" vertical="center" indent="2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1" fillId="0" borderId="1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3" xfId="0" applyBorder="1"/>
    <xf numFmtId="0" fontId="0" fillId="0" borderId="15" xfId="0" applyBorder="1"/>
    <xf numFmtId="0" fontId="2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0" fillId="0" borderId="5" xfId="0" applyBorder="1"/>
    <xf numFmtId="0" fontId="0" fillId="0" borderId="6" xfId="0" applyBorder="1"/>
    <xf numFmtId="0" fontId="0" fillId="0" borderId="13" xfId="0" applyBorder="1"/>
    <xf numFmtId="0" fontId="12" fillId="0" borderId="0" xfId="0" applyFont="1" applyAlignment="1">
      <alignment vertical="center"/>
    </xf>
    <xf numFmtId="0" fontId="10" fillId="0" borderId="0" xfId="0" applyFont="1"/>
    <xf numFmtId="0" fontId="10" fillId="0" borderId="1" xfId="0" applyFont="1" applyBorder="1"/>
    <xf numFmtId="0" fontId="0" fillId="0" borderId="1" xfId="0" applyBorder="1"/>
    <xf numFmtId="0" fontId="1" fillId="0" borderId="14" xfId="0" applyFont="1" applyBorder="1" applyAlignment="1">
      <alignment horizontal="right" vertical="center" wrapText="1"/>
    </xf>
    <xf numFmtId="165" fontId="14" fillId="0" borderId="3" xfId="1" applyFont="1" applyBorder="1"/>
    <xf numFmtId="0" fontId="14" fillId="0" borderId="0" xfId="0" applyFont="1"/>
    <xf numFmtId="165" fontId="14" fillId="0" borderId="0" xfId="1" applyFont="1" applyBorder="1"/>
    <xf numFmtId="0" fontId="14" fillId="0" borderId="15" xfId="0" applyFont="1" applyBorder="1"/>
    <xf numFmtId="0" fontId="1" fillId="0" borderId="1" xfId="0" applyFont="1" applyBorder="1" applyAlignment="1">
      <alignment horizontal="right" vertical="center"/>
    </xf>
    <xf numFmtId="0" fontId="15" fillId="0" borderId="4" xfId="0" applyFont="1" applyBorder="1"/>
    <xf numFmtId="0" fontId="15" fillId="0" borderId="7" xfId="0" applyFont="1" applyBorder="1"/>
    <xf numFmtId="0" fontId="15" fillId="0" borderId="10" xfId="0" applyFont="1" applyBorder="1"/>
    <xf numFmtId="0" fontId="2" fillId="0" borderId="10" xfId="0" applyFont="1" applyBorder="1" applyAlignment="1">
      <alignment vertical="center"/>
    </xf>
    <xf numFmtId="0" fontId="16" fillId="0" borderId="0" xfId="0" applyFont="1"/>
    <xf numFmtId="0" fontId="3" fillId="0" borderId="3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7" fillId="0" borderId="0" xfId="1" applyNumberFormat="1" applyFont="1" applyFill="1" applyBorder="1" applyAlignment="1">
      <alignment horizontal="right" indent="1"/>
    </xf>
    <xf numFmtId="0" fontId="17" fillId="0" borderId="15" xfId="1" applyNumberFormat="1" applyFont="1" applyFill="1" applyBorder="1" applyAlignment="1">
      <alignment horizontal="right" indent="1"/>
    </xf>
    <xf numFmtId="0" fontId="16" fillId="0" borderId="3" xfId="0" applyFont="1" applyBorder="1"/>
    <xf numFmtId="0" fontId="3" fillId="0" borderId="4" xfId="0" applyFont="1" applyBorder="1"/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horizontal="left" vertical="center" indent="2"/>
    </xf>
    <xf numFmtId="0" fontId="3" fillId="0" borderId="0" xfId="0" applyFont="1"/>
    <xf numFmtId="0" fontId="3" fillId="0" borderId="15" xfId="0" applyFont="1" applyBorder="1"/>
    <xf numFmtId="0" fontId="3" fillId="0" borderId="15" xfId="0" applyFont="1" applyBorder="1" applyAlignment="1">
      <alignment horizontal="right" vertical="center"/>
    </xf>
    <xf numFmtId="0" fontId="18" fillId="0" borderId="1" xfId="0" applyFont="1" applyBorder="1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2" fontId="16" fillId="0" borderId="1" xfId="0" applyNumberFormat="1" applyFont="1" applyBorder="1" applyAlignment="1">
      <alignment horizontal="right"/>
    </xf>
    <xf numFmtId="0" fontId="19" fillId="0" borderId="1" xfId="0" applyFont="1" applyBorder="1"/>
    <xf numFmtId="0" fontId="1" fillId="0" borderId="1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4" fillId="0" borderId="1" xfId="0" applyFont="1" applyBorder="1"/>
    <xf numFmtId="0" fontId="21" fillId="0" borderId="12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vertical="center" wrapText="1"/>
    </xf>
    <xf numFmtId="0" fontId="12" fillId="0" borderId="1" xfId="0" applyFont="1" applyBorder="1"/>
    <xf numFmtId="0" fontId="21" fillId="0" borderId="14" xfId="0" applyFont="1" applyBorder="1" applyAlignment="1">
      <alignment vertical="center" wrapText="1"/>
    </xf>
    <xf numFmtId="0" fontId="12" fillId="0" borderId="4" xfId="0" applyFont="1" applyBorder="1"/>
    <xf numFmtId="0" fontId="14" fillId="0" borderId="4" xfId="0" applyFont="1" applyBorder="1"/>
    <xf numFmtId="0" fontId="12" fillId="0" borderId="7" xfId="0" applyFont="1" applyBorder="1"/>
    <xf numFmtId="0" fontId="12" fillId="0" borderId="10" xfId="0" applyFont="1" applyBorder="1"/>
    <xf numFmtId="0" fontId="5" fillId="0" borderId="1" xfId="0" applyFont="1" applyBorder="1" applyAlignment="1">
      <alignment horizontal="center" vertical="center"/>
    </xf>
    <xf numFmtId="0" fontId="15" fillId="0" borderId="0" xfId="0" applyFont="1"/>
    <xf numFmtId="0" fontId="22" fillId="0" borderId="0" xfId="0" applyFont="1"/>
    <xf numFmtId="0" fontId="15" fillId="0" borderId="0" xfId="0" applyFont="1" applyAlignment="1">
      <alignment wrapText="1"/>
    </xf>
    <xf numFmtId="166" fontId="1" fillId="0" borderId="1" xfId="2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166" fontId="1" fillId="0" borderId="1" xfId="2" applyNumberFormat="1" applyFont="1" applyFill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6" fontId="1" fillId="0" borderId="1" xfId="2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165" fontId="2" fillId="0" borderId="0" xfId="2" applyFont="1" applyFill="1" applyBorder="1" applyAlignment="1">
      <alignment vertical="center" wrapText="1"/>
    </xf>
    <xf numFmtId="165" fontId="2" fillId="0" borderId="0" xfId="0" applyNumberFormat="1" applyFont="1" applyAlignment="1">
      <alignment vertical="center"/>
    </xf>
    <xf numFmtId="165" fontId="2" fillId="0" borderId="8" xfId="2" applyFont="1" applyFill="1" applyBorder="1" applyAlignment="1">
      <alignment vertical="center" wrapText="1"/>
    </xf>
    <xf numFmtId="165" fontId="2" fillId="0" borderId="9" xfId="2" applyFont="1" applyFill="1" applyBorder="1" applyAlignment="1">
      <alignment vertical="center" wrapText="1"/>
    </xf>
    <xf numFmtId="165" fontId="2" fillId="0" borderId="11" xfId="0" applyNumberFormat="1" applyFont="1" applyBorder="1" applyAlignment="1">
      <alignment vertical="center"/>
    </xf>
    <xf numFmtId="165" fontId="2" fillId="0" borderId="15" xfId="0" applyNumberFormat="1" applyFont="1" applyBorder="1" applyAlignment="1">
      <alignment vertical="center"/>
    </xf>
    <xf numFmtId="167" fontId="2" fillId="0" borderId="0" xfId="2" applyNumberFormat="1" applyFont="1" applyFill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5" fontId="2" fillId="0" borderId="3" xfId="2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165" fontId="27" fillId="0" borderId="2" xfId="2" applyFont="1" applyFill="1" applyBorder="1" applyAlignment="1">
      <alignment vertical="center" wrapText="1"/>
    </xf>
    <xf numFmtId="165" fontId="27" fillId="0" borderId="2" xfId="0" applyNumberFormat="1" applyFont="1" applyBorder="1" applyAlignment="1">
      <alignment vertical="center"/>
    </xf>
    <xf numFmtId="165" fontId="27" fillId="0" borderId="12" xfId="2" applyFont="1" applyFill="1" applyBorder="1" applyAlignment="1">
      <alignment vertical="center" wrapText="1"/>
    </xf>
    <xf numFmtId="165" fontId="27" fillId="0" borderId="14" xfId="0" applyNumberFormat="1" applyFont="1" applyBorder="1" applyAlignment="1">
      <alignment vertical="center"/>
    </xf>
    <xf numFmtId="167" fontId="27" fillId="0" borderId="2" xfId="2" applyNumberFormat="1" applyFont="1" applyFill="1" applyBorder="1" applyAlignment="1">
      <alignment vertical="center" wrapText="1"/>
    </xf>
    <xf numFmtId="167" fontId="27" fillId="0" borderId="14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168" fontId="5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1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/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0" fillId="0" borderId="6" xfId="0" applyBorder="1" applyAlignment="1">
      <alignment horizontal="right"/>
    </xf>
    <xf numFmtId="0" fontId="13" fillId="0" borderId="1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Comma" xfId="1" builtinId="3"/>
    <cellStyle name="Comma 2" xfId="2" xr:uid="{0A6C6E5C-4007-47F9-B857-57E8D8B4B051}"/>
    <cellStyle name="Comma 3" xfId="3" xr:uid="{CAA6E7BB-CCF8-4FCA-A357-102986F7514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7"/>
  <sheetViews>
    <sheetView workbookViewId="0">
      <selection activeCell="M10" sqref="M10"/>
    </sheetView>
  </sheetViews>
  <sheetFormatPr defaultRowHeight="14.5" x14ac:dyDescent="0.35"/>
  <cols>
    <col min="1" max="1" width="41.90625" customWidth="1"/>
    <col min="2" max="4" width="0" hidden="1" customWidth="1"/>
    <col min="16" max="47" width="0" hidden="1" customWidth="1"/>
  </cols>
  <sheetData>
    <row r="1" spans="1:46" ht="15.5" x14ac:dyDescent="0.35">
      <c r="A1" s="1" t="s">
        <v>92</v>
      </c>
      <c r="B1" s="1"/>
      <c r="C1" s="2"/>
      <c r="D1" s="3"/>
      <c r="E1" s="3"/>
      <c r="F1" s="3"/>
      <c r="G1" s="3"/>
      <c r="P1" s="147" t="s">
        <v>68</v>
      </c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96"/>
      <c r="AH1" s="96"/>
      <c r="AI1" s="96"/>
      <c r="AJ1" s="96"/>
      <c r="AK1" s="96"/>
      <c r="AL1" s="96"/>
      <c r="AM1" s="97"/>
      <c r="AN1" s="97"/>
      <c r="AO1" s="97"/>
      <c r="AP1" s="97"/>
      <c r="AQ1" s="97"/>
      <c r="AR1" s="96"/>
      <c r="AS1" s="96"/>
      <c r="AT1" s="96"/>
    </row>
    <row r="2" spans="1:46" ht="15.5" customHeight="1" x14ac:dyDescent="0.35">
      <c r="A2" s="146" t="s">
        <v>64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P2" s="96"/>
      <c r="Q2" s="98"/>
      <c r="R2" s="98"/>
      <c r="S2" s="98"/>
      <c r="T2" s="98"/>
      <c r="U2" s="98"/>
      <c r="V2" s="98"/>
      <c r="W2" s="98"/>
      <c r="X2" s="98"/>
      <c r="Y2" s="96"/>
      <c r="Z2" s="96"/>
      <c r="AA2" s="96" t="s">
        <v>69</v>
      </c>
      <c r="AB2" s="96"/>
      <c r="AC2" s="148" t="s">
        <v>69</v>
      </c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96"/>
      <c r="AS2" s="96"/>
      <c r="AT2" s="96"/>
    </row>
    <row r="3" spans="1:46" ht="15.5" x14ac:dyDescent="0.35">
      <c r="A3" s="6" t="s">
        <v>0</v>
      </c>
      <c r="B3" s="7">
        <v>2014</v>
      </c>
      <c r="C3" s="7">
        <v>2015</v>
      </c>
      <c r="D3" s="7">
        <v>2016</v>
      </c>
      <c r="E3" s="7">
        <v>2017</v>
      </c>
      <c r="F3" s="8">
        <v>2018</v>
      </c>
      <c r="G3" s="9">
        <v>2020</v>
      </c>
      <c r="H3" s="57">
        <v>2021</v>
      </c>
      <c r="I3" s="80">
        <v>2022</v>
      </c>
      <c r="J3" s="80">
        <v>2023</v>
      </c>
      <c r="K3" s="80">
        <v>2024</v>
      </c>
      <c r="P3" s="149" t="s">
        <v>27</v>
      </c>
      <c r="Q3" s="151" t="s">
        <v>70</v>
      </c>
      <c r="R3" s="152"/>
      <c r="S3" s="153"/>
      <c r="T3" s="151" t="s">
        <v>71</v>
      </c>
      <c r="U3" s="152"/>
      <c r="V3" s="153"/>
      <c r="W3" s="151" t="s">
        <v>72</v>
      </c>
      <c r="X3" s="152"/>
      <c r="Y3" s="153"/>
      <c r="Z3" s="151" t="s">
        <v>73</v>
      </c>
      <c r="AA3" s="152"/>
      <c r="AB3" s="153"/>
      <c r="AC3" s="154" t="s">
        <v>74</v>
      </c>
      <c r="AD3" s="154"/>
      <c r="AE3" s="151"/>
      <c r="AF3" s="155" t="s">
        <v>75</v>
      </c>
      <c r="AG3" s="156"/>
      <c r="AH3" s="156"/>
      <c r="AI3" s="155" t="s">
        <v>76</v>
      </c>
      <c r="AJ3" s="156"/>
      <c r="AK3" s="157"/>
      <c r="AL3" s="154" t="s">
        <v>77</v>
      </c>
      <c r="AM3" s="154"/>
      <c r="AN3" s="154"/>
      <c r="AO3" s="158" t="s">
        <v>78</v>
      </c>
      <c r="AP3" s="158"/>
      <c r="AQ3" s="158"/>
      <c r="AR3" s="143" t="s">
        <v>79</v>
      </c>
      <c r="AS3" s="144"/>
      <c r="AT3" s="145"/>
    </row>
    <row r="4" spans="1:46" ht="31" x14ac:dyDescent="0.35">
      <c r="A4" s="10" t="s">
        <v>1</v>
      </c>
      <c r="B4" s="11">
        <v>2</v>
      </c>
      <c r="C4" s="12">
        <v>2</v>
      </c>
      <c r="D4" s="12">
        <v>2</v>
      </c>
      <c r="E4" s="12">
        <v>2</v>
      </c>
      <c r="F4" s="13">
        <v>2</v>
      </c>
      <c r="G4" s="15">
        <v>2</v>
      </c>
      <c r="H4" s="58">
        <v>2</v>
      </c>
      <c r="I4" s="91">
        <v>2</v>
      </c>
      <c r="J4" s="91">
        <v>2</v>
      </c>
      <c r="K4" s="91">
        <v>2</v>
      </c>
      <c r="P4" s="150"/>
      <c r="Q4" s="99" t="s">
        <v>19</v>
      </c>
      <c r="R4" s="99" t="s">
        <v>80</v>
      </c>
      <c r="S4" s="100" t="s">
        <v>81</v>
      </c>
      <c r="T4" s="99" t="s">
        <v>19</v>
      </c>
      <c r="U4" s="99" t="s">
        <v>80</v>
      </c>
      <c r="V4" s="100" t="s">
        <v>81</v>
      </c>
      <c r="W4" s="99" t="s">
        <v>19</v>
      </c>
      <c r="X4" s="99" t="s">
        <v>80</v>
      </c>
      <c r="Y4" s="100" t="s">
        <v>81</v>
      </c>
      <c r="Z4" s="99" t="s">
        <v>19</v>
      </c>
      <c r="AA4" s="99" t="s">
        <v>80</v>
      </c>
      <c r="AB4" s="100" t="s">
        <v>81</v>
      </c>
      <c r="AC4" s="101" t="s">
        <v>19</v>
      </c>
      <c r="AD4" s="101" t="s">
        <v>80</v>
      </c>
      <c r="AE4" s="102" t="s">
        <v>81</v>
      </c>
      <c r="AF4" s="101" t="s">
        <v>19</v>
      </c>
      <c r="AG4" s="101" t="s">
        <v>80</v>
      </c>
      <c r="AH4" s="103" t="s">
        <v>81</v>
      </c>
      <c r="AI4" s="101" t="s">
        <v>19</v>
      </c>
      <c r="AJ4" s="101" t="s">
        <v>80</v>
      </c>
      <c r="AK4" s="103" t="s">
        <v>81</v>
      </c>
      <c r="AL4" s="104" t="s">
        <v>19</v>
      </c>
      <c r="AM4" s="104" t="s">
        <v>80</v>
      </c>
      <c r="AN4" s="95" t="s">
        <v>81</v>
      </c>
      <c r="AO4" s="105" t="s">
        <v>19</v>
      </c>
      <c r="AP4" s="105" t="s">
        <v>80</v>
      </c>
      <c r="AQ4" s="95" t="s">
        <v>81</v>
      </c>
      <c r="AR4" s="9" t="s">
        <v>19</v>
      </c>
      <c r="AS4" s="9" t="s">
        <v>80</v>
      </c>
      <c r="AT4" s="9" t="s">
        <v>81</v>
      </c>
    </row>
    <row r="5" spans="1:46" s="62" customFormat="1" ht="15.5" x14ac:dyDescent="0.35">
      <c r="A5" s="14" t="s">
        <v>9</v>
      </c>
      <c r="B5" s="63">
        <v>0</v>
      </c>
      <c r="C5" s="64">
        <v>1</v>
      </c>
      <c r="D5" s="64">
        <v>1</v>
      </c>
      <c r="E5" s="64">
        <v>1</v>
      </c>
      <c r="F5" s="4">
        <v>1</v>
      </c>
      <c r="G5" s="69">
        <v>1</v>
      </c>
      <c r="H5" s="68">
        <v>1</v>
      </c>
      <c r="I5" s="92">
        <v>0</v>
      </c>
      <c r="J5" s="92">
        <v>0</v>
      </c>
      <c r="K5" s="92">
        <v>0</v>
      </c>
      <c r="P5" s="106" t="s">
        <v>82</v>
      </c>
      <c r="Q5" s="107">
        <v>35.323999999999998</v>
      </c>
      <c r="R5" s="107">
        <v>7.61</v>
      </c>
      <c r="S5" s="108">
        <f t="shared" ref="S5:S13" si="0">SUM(Q5:R5)</f>
        <v>42.933999999999997</v>
      </c>
      <c r="T5" s="109">
        <v>29.88</v>
      </c>
      <c r="U5" s="110">
        <v>19.940000000000001</v>
      </c>
      <c r="V5" s="111">
        <f t="shared" ref="V5:V13" si="1">SUM(T5:U5)</f>
        <v>49.82</v>
      </c>
      <c r="W5" s="107">
        <v>36.69</v>
      </c>
      <c r="X5" s="107">
        <v>18.07</v>
      </c>
      <c r="Y5" s="112">
        <f t="shared" ref="Y5:Y13" si="2">SUM(W5:X5)</f>
        <v>54.76</v>
      </c>
      <c r="Z5" s="107">
        <v>34.113999999999997</v>
      </c>
      <c r="AA5" s="107">
        <v>18.420000000000002</v>
      </c>
      <c r="AB5" s="112">
        <f t="shared" ref="AB5:AB12" si="3">SUM(Z5:AA5)</f>
        <v>52.533999999999999</v>
      </c>
      <c r="AC5" s="113">
        <f>43.42+2.633+2.095</f>
        <v>48.148000000000003</v>
      </c>
      <c r="AD5" s="113">
        <f>16.207+12.366</f>
        <v>28.573</v>
      </c>
      <c r="AE5" s="114">
        <f t="shared" ref="AE5:AE12" si="4">SUM(AC5:AD5)</f>
        <v>76.721000000000004</v>
      </c>
      <c r="AF5" s="115">
        <v>46.164999999999999</v>
      </c>
      <c r="AG5" s="116">
        <v>64.274000000000001</v>
      </c>
      <c r="AH5" s="116">
        <v>110.43899999999999</v>
      </c>
      <c r="AI5" s="117">
        <f>177.454+1.735+3.363</f>
        <v>182.55200000000002</v>
      </c>
      <c r="AJ5" s="118">
        <v>42.621000000000002</v>
      </c>
      <c r="AK5" s="119">
        <f>AI5+AJ5</f>
        <v>225.17300000000003</v>
      </c>
      <c r="AL5" s="117">
        <v>57.38</v>
      </c>
      <c r="AM5" s="118">
        <f>16.914+0.05+0.065</f>
        <v>17.029000000000003</v>
      </c>
      <c r="AN5" s="118">
        <v>74.409000000000006</v>
      </c>
      <c r="AO5" s="115">
        <v>45.363999999999997</v>
      </c>
      <c r="AP5" s="116">
        <v>37.837000000000003</v>
      </c>
      <c r="AQ5" s="119">
        <v>83.200999999999993</v>
      </c>
      <c r="AR5" s="10"/>
      <c r="AS5" s="3"/>
      <c r="AT5" s="41"/>
    </row>
    <row r="6" spans="1:46" ht="15.5" x14ac:dyDescent="0.35">
      <c r="A6" s="10" t="s">
        <v>3</v>
      </c>
      <c r="B6" s="11">
        <v>0</v>
      </c>
      <c r="C6" s="12">
        <v>0</v>
      </c>
      <c r="D6" s="12">
        <v>0</v>
      </c>
      <c r="E6" s="12">
        <v>0</v>
      </c>
      <c r="F6" s="13">
        <v>0</v>
      </c>
      <c r="G6" s="15">
        <v>0</v>
      </c>
      <c r="H6" s="58">
        <v>0</v>
      </c>
      <c r="I6" s="91">
        <v>0</v>
      </c>
      <c r="J6" s="91">
        <v>0</v>
      </c>
      <c r="K6" s="91">
        <v>0</v>
      </c>
      <c r="P6" s="106" t="s">
        <v>34</v>
      </c>
      <c r="Q6" s="107">
        <v>9.093</v>
      </c>
      <c r="R6" s="107">
        <v>130.53200000000001</v>
      </c>
      <c r="S6" s="108">
        <f t="shared" si="0"/>
        <v>139.625</v>
      </c>
      <c r="T6" s="120">
        <v>6.9930000000000003</v>
      </c>
      <c r="U6" s="107">
        <v>114.05800000000001</v>
      </c>
      <c r="V6" s="112">
        <f t="shared" si="1"/>
        <v>121.051</v>
      </c>
      <c r="W6" s="107">
        <v>7.8159999999999998</v>
      </c>
      <c r="X6" s="107">
        <v>37.798000000000002</v>
      </c>
      <c r="Y6" s="112">
        <f t="shared" si="2"/>
        <v>45.614000000000004</v>
      </c>
      <c r="Z6" s="107">
        <v>6.02</v>
      </c>
      <c r="AA6" s="107">
        <v>10.222</v>
      </c>
      <c r="AB6" s="112">
        <f t="shared" si="3"/>
        <v>16.241999999999997</v>
      </c>
      <c r="AC6" s="113">
        <v>7.2670000000000003</v>
      </c>
      <c r="AD6" s="113">
        <v>53.576000000000001</v>
      </c>
      <c r="AE6" s="114">
        <f t="shared" si="4"/>
        <v>60.843000000000004</v>
      </c>
      <c r="AF6" s="118">
        <v>7.5</v>
      </c>
      <c r="AG6" s="118">
        <v>46.529000000000003</v>
      </c>
      <c r="AH6" s="118">
        <v>54.029000000000003</v>
      </c>
      <c r="AI6" s="117">
        <v>5.9249999999999998</v>
      </c>
      <c r="AJ6" s="118">
        <v>110.663</v>
      </c>
      <c r="AK6" s="119">
        <f t="shared" ref="AK6:AK12" si="5">AI6+AJ6</f>
        <v>116.58799999999999</v>
      </c>
      <c r="AL6" s="117">
        <v>7.6269999999999998</v>
      </c>
      <c r="AM6" s="118">
        <v>151.648</v>
      </c>
      <c r="AN6" s="118">
        <f t="shared" ref="AN6:AN12" si="6">AL6+AM6</f>
        <v>159.27500000000001</v>
      </c>
      <c r="AO6" s="117">
        <v>7.4820000000000002</v>
      </c>
      <c r="AP6" s="118">
        <v>246.148</v>
      </c>
      <c r="AQ6" s="119">
        <f t="shared" ref="AQ6:AQ12" si="7">SUM(AO6:AP6)</f>
        <v>253.63</v>
      </c>
      <c r="AR6" s="10"/>
      <c r="AS6" s="3"/>
      <c r="AT6" s="41"/>
    </row>
    <row r="7" spans="1:46" ht="15.5" x14ac:dyDescent="0.35">
      <c r="A7" s="10" t="s">
        <v>4</v>
      </c>
      <c r="B7" s="11">
        <v>0</v>
      </c>
      <c r="C7" s="12">
        <v>0</v>
      </c>
      <c r="D7" s="12">
        <v>0</v>
      </c>
      <c r="E7" s="12">
        <v>0</v>
      </c>
      <c r="F7" s="13">
        <v>0</v>
      </c>
      <c r="G7" s="15">
        <v>0</v>
      </c>
      <c r="H7" s="58">
        <v>0</v>
      </c>
      <c r="I7" s="91">
        <v>0</v>
      </c>
      <c r="J7" s="91">
        <v>0</v>
      </c>
      <c r="K7" s="91">
        <v>0</v>
      </c>
      <c r="P7" s="106" t="s">
        <v>83</v>
      </c>
      <c r="Q7" s="107">
        <v>8.4390000000000001</v>
      </c>
      <c r="R7" s="107">
        <v>13.926</v>
      </c>
      <c r="S7" s="108">
        <f t="shared" si="0"/>
        <v>22.365000000000002</v>
      </c>
      <c r="T7" s="120">
        <v>8.452</v>
      </c>
      <c r="U7" s="107">
        <v>2.536</v>
      </c>
      <c r="V7" s="112">
        <f t="shared" si="1"/>
        <v>10.988</v>
      </c>
      <c r="W7" s="107">
        <v>9.625</v>
      </c>
      <c r="X7" s="107">
        <v>3.6739999999999999</v>
      </c>
      <c r="Y7" s="112">
        <f t="shared" si="2"/>
        <v>13.298999999999999</v>
      </c>
      <c r="Z7" s="107">
        <v>10.202999999999999</v>
      </c>
      <c r="AA7" s="107">
        <v>13.523999999999999</v>
      </c>
      <c r="AB7" s="112">
        <f t="shared" si="3"/>
        <v>23.726999999999997</v>
      </c>
      <c r="AC7" s="113">
        <v>9.4030000000000005</v>
      </c>
      <c r="AD7" s="113">
        <v>25.027999999999999</v>
      </c>
      <c r="AE7" s="114">
        <f t="shared" si="4"/>
        <v>34.430999999999997</v>
      </c>
      <c r="AF7" s="118">
        <v>9.4239999999999995</v>
      </c>
      <c r="AG7" s="118">
        <v>13.227</v>
      </c>
      <c r="AH7" s="118">
        <v>22.651</v>
      </c>
      <c r="AI7" s="117">
        <v>9.6950000000000003</v>
      </c>
      <c r="AJ7" s="118">
        <v>33.338999999999999</v>
      </c>
      <c r="AK7" s="119">
        <f t="shared" si="5"/>
        <v>43.033999999999999</v>
      </c>
      <c r="AL7" s="117">
        <v>9.6980000000000004</v>
      </c>
      <c r="AM7" s="118">
        <v>16.847999999999999</v>
      </c>
      <c r="AN7" s="118">
        <f t="shared" si="6"/>
        <v>26.545999999999999</v>
      </c>
      <c r="AO7" s="117">
        <v>9.9039999999999999</v>
      </c>
      <c r="AP7" s="118">
        <v>19.056000000000001</v>
      </c>
      <c r="AQ7" s="119">
        <f t="shared" si="7"/>
        <v>28.96</v>
      </c>
      <c r="AR7" s="10"/>
      <c r="AS7" s="3"/>
      <c r="AT7" s="41"/>
    </row>
    <row r="8" spans="1:46" ht="15.5" x14ac:dyDescent="0.35">
      <c r="A8" s="14" t="s">
        <v>5</v>
      </c>
      <c r="B8" s="10">
        <v>2</v>
      </c>
      <c r="C8" s="3">
        <v>2</v>
      </c>
      <c r="D8" s="3">
        <v>2</v>
      </c>
      <c r="E8" s="3">
        <v>2</v>
      </c>
      <c r="F8" s="3">
        <v>2</v>
      </c>
      <c r="G8" s="15">
        <v>2</v>
      </c>
      <c r="H8" s="15">
        <v>2</v>
      </c>
      <c r="I8" s="91">
        <v>2</v>
      </c>
      <c r="J8" s="91">
        <v>2</v>
      </c>
      <c r="K8" s="91">
        <v>2</v>
      </c>
      <c r="L8" s="142" t="s">
        <v>91</v>
      </c>
      <c r="M8" s="142"/>
      <c r="N8" s="142"/>
      <c r="P8" s="106" t="s">
        <v>84</v>
      </c>
      <c r="Q8" s="107">
        <v>4.8470000000000004</v>
      </c>
      <c r="R8" s="107">
        <v>7.8079999999999998</v>
      </c>
      <c r="S8" s="108">
        <f t="shared" si="0"/>
        <v>12.655000000000001</v>
      </c>
      <c r="T8" s="120">
        <v>4.6710000000000003</v>
      </c>
      <c r="U8" s="107">
        <v>4.6639999999999997</v>
      </c>
      <c r="V8" s="112">
        <f t="shared" si="1"/>
        <v>9.3350000000000009</v>
      </c>
      <c r="W8" s="107">
        <v>5.335</v>
      </c>
      <c r="X8" s="107">
        <v>1.67</v>
      </c>
      <c r="Y8" s="112">
        <f t="shared" si="2"/>
        <v>7.0049999999999999</v>
      </c>
      <c r="Z8" s="107">
        <v>5.2930000000000001</v>
      </c>
      <c r="AA8" s="107">
        <v>2.54</v>
      </c>
      <c r="AB8" s="112">
        <f t="shared" si="3"/>
        <v>7.8330000000000002</v>
      </c>
      <c r="AC8" s="113" t="s">
        <v>22</v>
      </c>
      <c r="AD8" s="113" t="s">
        <v>22</v>
      </c>
      <c r="AE8" s="114" t="s">
        <v>22</v>
      </c>
      <c r="AF8" s="118" t="s">
        <v>22</v>
      </c>
      <c r="AG8" s="118" t="s">
        <v>22</v>
      </c>
      <c r="AH8" s="118" t="s">
        <v>22</v>
      </c>
      <c r="AI8" s="117">
        <v>0</v>
      </c>
      <c r="AJ8" s="118">
        <v>0</v>
      </c>
      <c r="AK8" s="119">
        <f t="shared" si="5"/>
        <v>0</v>
      </c>
      <c r="AL8" s="117">
        <v>0</v>
      </c>
      <c r="AM8" s="118">
        <v>0</v>
      </c>
      <c r="AN8" s="118">
        <f t="shared" si="6"/>
        <v>0</v>
      </c>
      <c r="AO8" s="117"/>
      <c r="AP8" s="118"/>
      <c r="AQ8" s="119">
        <f t="shared" si="7"/>
        <v>0</v>
      </c>
      <c r="AR8" s="10"/>
      <c r="AS8" s="3"/>
      <c r="AT8" s="41"/>
    </row>
    <row r="9" spans="1:46" s="62" customFormat="1" ht="15.5" x14ac:dyDescent="0.35">
      <c r="A9" s="14" t="s">
        <v>6</v>
      </c>
      <c r="B9" s="14">
        <v>1</v>
      </c>
      <c r="C9" s="4">
        <v>0</v>
      </c>
      <c r="D9" s="4">
        <v>0</v>
      </c>
      <c r="E9" s="4">
        <v>1</v>
      </c>
      <c r="F9" s="4">
        <v>0</v>
      </c>
      <c r="G9" s="69">
        <v>0</v>
      </c>
      <c r="H9" s="68">
        <v>1</v>
      </c>
      <c r="I9" s="92">
        <v>1</v>
      </c>
      <c r="J9" s="92">
        <v>1</v>
      </c>
      <c r="K9" s="92">
        <v>1</v>
      </c>
      <c r="P9" s="106" t="s">
        <v>85</v>
      </c>
      <c r="Q9" s="107">
        <v>157.35900000000001</v>
      </c>
      <c r="R9" s="107">
        <v>58.850700000000003</v>
      </c>
      <c r="S9" s="108">
        <f t="shared" si="0"/>
        <v>216.2097</v>
      </c>
      <c r="T9" s="120">
        <v>162.53399999999999</v>
      </c>
      <c r="U9" s="107">
        <v>59.435000000000002</v>
      </c>
      <c r="V9" s="112">
        <f t="shared" si="1"/>
        <v>221.96899999999999</v>
      </c>
      <c r="W9" s="107">
        <v>184.05500000000001</v>
      </c>
      <c r="X9" s="107">
        <v>94.159000000000006</v>
      </c>
      <c r="Y9" s="112">
        <f t="shared" si="2"/>
        <v>278.214</v>
      </c>
      <c r="Z9" s="107">
        <v>197.37899999999999</v>
      </c>
      <c r="AA9" s="107">
        <v>49.607999999999997</v>
      </c>
      <c r="AB9" s="112">
        <f t="shared" si="3"/>
        <v>246.98699999999999</v>
      </c>
      <c r="AC9" s="113">
        <v>273.11799999999999</v>
      </c>
      <c r="AD9" s="113">
        <v>89.397999999999996</v>
      </c>
      <c r="AE9" s="114">
        <f t="shared" si="4"/>
        <v>362.51599999999996</v>
      </c>
      <c r="AF9" s="118">
        <v>276.65300000000002</v>
      </c>
      <c r="AG9" s="118">
        <v>83.001000000000005</v>
      </c>
      <c r="AH9" s="118">
        <v>359.654</v>
      </c>
      <c r="AI9" s="117">
        <v>220.09800000000001</v>
      </c>
      <c r="AJ9" s="118">
        <v>48.32</v>
      </c>
      <c r="AK9" s="119">
        <f t="shared" si="5"/>
        <v>268.41800000000001</v>
      </c>
      <c r="AL9" s="117">
        <v>311.02800000000002</v>
      </c>
      <c r="AM9" s="118">
        <v>36.628</v>
      </c>
      <c r="AN9" s="118">
        <f t="shared" si="6"/>
        <v>347.65600000000001</v>
      </c>
      <c r="AO9" s="117">
        <v>343.67500000000001</v>
      </c>
      <c r="AP9" s="118">
        <v>53.100999999999999</v>
      </c>
      <c r="AQ9" s="119">
        <f t="shared" si="7"/>
        <v>396.77600000000001</v>
      </c>
      <c r="AR9" s="10"/>
      <c r="AS9" s="3"/>
      <c r="AT9" s="41"/>
    </row>
    <row r="10" spans="1:46" ht="15.5" x14ac:dyDescent="0.35">
      <c r="A10" s="16" t="s">
        <v>7</v>
      </c>
      <c r="B10" s="16">
        <v>0</v>
      </c>
      <c r="C10" s="17">
        <v>0</v>
      </c>
      <c r="D10" s="17">
        <v>0</v>
      </c>
      <c r="E10" s="17">
        <v>0</v>
      </c>
      <c r="F10" s="3">
        <v>0</v>
      </c>
      <c r="G10" s="18">
        <v>0</v>
      </c>
      <c r="H10" s="59">
        <v>0</v>
      </c>
      <c r="I10" s="93">
        <v>0</v>
      </c>
      <c r="J10" s="93">
        <v>0</v>
      </c>
      <c r="K10" s="93">
        <v>0</v>
      </c>
      <c r="P10" s="106" t="s">
        <v>86</v>
      </c>
      <c r="Q10" s="107">
        <v>35.548999999999999</v>
      </c>
      <c r="R10" s="107">
        <v>8.0018059299999997</v>
      </c>
      <c r="S10" s="108">
        <f t="shared" si="0"/>
        <v>43.550805929999996</v>
      </c>
      <c r="T10" s="120">
        <v>35.130000000000003</v>
      </c>
      <c r="U10" s="107">
        <v>8.0920000000000005</v>
      </c>
      <c r="V10" s="112">
        <f t="shared" si="1"/>
        <v>43.222000000000001</v>
      </c>
      <c r="W10" s="107">
        <v>43.73</v>
      </c>
      <c r="X10" s="107">
        <v>7.5519999999999996</v>
      </c>
      <c r="Y10" s="112">
        <f t="shared" si="2"/>
        <v>51.281999999999996</v>
      </c>
      <c r="Z10" s="107">
        <v>43.287999999999997</v>
      </c>
      <c r="AA10" s="107">
        <v>5.1970000000000001</v>
      </c>
      <c r="AB10" s="112">
        <f t="shared" si="3"/>
        <v>48.484999999999999</v>
      </c>
      <c r="AC10" s="113">
        <v>48.618000000000002</v>
      </c>
      <c r="AD10" s="113">
        <v>7.407</v>
      </c>
      <c r="AE10" s="114">
        <f t="shared" si="4"/>
        <v>56.025000000000006</v>
      </c>
      <c r="AF10" s="118">
        <v>49.896000000000001</v>
      </c>
      <c r="AG10" s="118">
        <v>4.84</v>
      </c>
      <c r="AH10" s="118">
        <v>54.736000000000004</v>
      </c>
      <c r="AI10" s="117">
        <v>48.277000000000001</v>
      </c>
      <c r="AJ10" s="118">
        <v>14.084</v>
      </c>
      <c r="AK10" s="119">
        <f t="shared" si="5"/>
        <v>62.361000000000004</v>
      </c>
      <c r="AL10" s="117">
        <v>74.914000000000001</v>
      </c>
      <c r="AM10" s="118">
        <v>4.1070000000000002</v>
      </c>
      <c r="AN10" s="118">
        <f t="shared" si="6"/>
        <v>79.021000000000001</v>
      </c>
      <c r="AO10" s="117">
        <v>80.77</v>
      </c>
      <c r="AP10" s="118">
        <v>4.0389999999999997</v>
      </c>
      <c r="AQ10" s="119">
        <f t="shared" si="7"/>
        <v>84.808999999999997</v>
      </c>
      <c r="AR10" s="10"/>
      <c r="AS10" s="3"/>
      <c r="AT10" s="41"/>
    </row>
    <row r="11" spans="1:46" ht="19" customHeight="1" x14ac:dyDescent="0.35">
      <c r="A11" s="28" t="s">
        <v>8</v>
      </c>
      <c r="B11" s="19"/>
      <c r="C11" s="20"/>
      <c r="D11" s="20"/>
      <c r="E11" s="20"/>
      <c r="F11" s="21"/>
      <c r="G11" s="61"/>
      <c r="H11" s="60"/>
      <c r="I11" s="94"/>
      <c r="J11" s="94"/>
      <c r="K11" s="94"/>
      <c r="P11" s="121" t="s">
        <v>87</v>
      </c>
      <c r="Q11" s="107">
        <v>12.167</v>
      </c>
      <c r="R11" s="107">
        <v>70.483999999999995</v>
      </c>
      <c r="S11" s="108">
        <f t="shared" si="0"/>
        <v>82.650999999999996</v>
      </c>
      <c r="T11" s="120">
        <v>11.843999999999999</v>
      </c>
      <c r="U11" s="107">
        <v>95.997</v>
      </c>
      <c r="V11" s="112">
        <f t="shared" si="1"/>
        <v>107.84099999999999</v>
      </c>
      <c r="W11" s="107">
        <v>13.515000000000001</v>
      </c>
      <c r="X11" s="107">
        <v>131.803</v>
      </c>
      <c r="Y11" s="112">
        <f t="shared" si="2"/>
        <v>145.31799999999998</v>
      </c>
      <c r="Z11" s="107">
        <v>13.9</v>
      </c>
      <c r="AA11" s="107">
        <v>60.646999999999998</v>
      </c>
      <c r="AB11" s="112">
        <f t="shared" si="3"/>
        <v>74.546999999999997</v>
      </c>
      <c r="AC11" s="113">
        <v>10.994999999999999</v>
      </c>
      <c r="AD11" s="113">
        <v>23.501999999999999</v>
      </c>
      <c r="AE11" s="114">
        <f t="shared" si="4"/>
        <v>34.497</v>
      </c>
      <c r="AF11" s="118">
        <v>9.2509999999999994</v>
      </c>
      <c r="AG11" s="118">
        <v>8.35</v>
      </c>
      <c r="AH11" s="118">
        <v>17.600999999999999</v>
      </c>
      <c r="AI11" s="117">
        <v>16.207999999999998</v>
      </c>
      <c r="AJ11" s="118">
        <v>10.644</v>
      </c>
      <c r="AK11" s="119">
        <f t="shared" si="5"/>
        <v>26.851999999999997</v>
      </c>
      <c r="AL11" s="117">
        <v>17.225999999999999</v>
      </c>
      <c r="AM11" s="118">
        <v>10.228</v>
      </c>
      <c r="AN11" s="118">
        <f t="shared" si="6"/>
        <v>27.454000000000001</v>
      </c>
      <c r="AO11" s="117">
        <v>16.390999999999998</v>
      </c>
      <c r="AP11" s="118">
        <v>23.837</v>
      </c>
      <c r="AQ11" s="119">
        <f t="shared" si="7"/>
        <v>40.227999999999994</v>
      </c>
      <c r="AR11" s="10"/>
      <c r="AS11" s="3"/>
      <c r="AT11" s="41"/>
    </row>
    <row r="12" spans="1:46" ht="16" customHeight="1" x14ac:dyDescent="0.35">
      <c r="A12" s="22" t="s">
        <v>1</v>
      </c>
      <c r="B12" s="10">
        <v>2</v>
      </c>
      <c r="C12" s="3">
        <v>2</v>
      </c>
      <c r="D12" s="3">
        <v>2</v>
      </c>
      <c r="E12" s="3">
        <v>2</v>
      </c>
      <c r="F12" s="3">
        <v>2</v>
      </c>
      <c r="G12" s="15">
        <v>2</v>
      </c>
      <c r="H12" s="140">
        <v>2</v>
      </c>
      <c r="I12" s="141">
        <v>2</v>
      </c>
      <c r="J12" s="91">
        <v>2</v>
      </c>
      <c r="K12" s="91">
        <v>2</v>
      </c>
      <c r="P12" s="121" t="s">
        <v>88</v>
      </c>
      <c r="Q12" s="107">
        <v>1.298</v>
      </c>
      <c r="R12" s="107">
        <v>19.443148279999999</v>
      </c>
      <c r="S12" s="108">
        <f t="shared" si="0"/>
        <v>20.741148279999997</v>
      </c>
      <c r="T12" s="120">
        <v>1.423</v>
      </c>
      <c r="U12" s="107">
        <v>37.737000000000002</v>
      </c>
      <c r="V12" s="112">
        <f t="shared" si="1"/>
        <v>39.160000000000004</v>
      </c>
      <c r="W12" s="107">
        <v>1.62</v>
      </c>
      <c r="X12" s="107">
        <v>37.411000000000001</v>
      </c>
      <c r="Y12" s="112">
        <f t="shared" si="2"/>
        <v>39.030999999999999</v>
      </c>
      <c r="Z12" s="107">
        <v>1.82</v>
      </c>
      <c r="AA12" s="107">
        <v>52.286999999999999</v>
      </c>
      <c r="AB12" s="112">
        <f t="shared" si="3"/>
        <v>54.106999999999999</v>
      </c>
      <c r="AC12" s="113">
        <v>3.0289999999999999</v>
      </c>
      <c r="AD12" s="113">
        <v>72.817999999999998</v>
      </c>
      <c r="AE12" s="114">
        <f t="shared" si="4"/>
        <v>75.846999999999994</v>
      </c>
      <c r="AF12" s="118">
        <v>2.83</v>
      </c>
      <c r="AG12" s="118">
        <v>45.771000000000001</v>
      </c>
      <c r="AH12" s="118">
        <v>48.600999999999999</v>
      </c>
      <c r="AI12" s="122">
        <v>4.2750000000000004</v>
      </c>
      <c r="AJ12" s="118">
        <v>7.86</v>
      </c>
      <c r="AK12" s="119">
        <f t="shared" si="5"/>
        <v>12.135000000000002</v>
      </c>
      <c r="AL12" s="122">
        <v>2.3109999999999999</v>
      </c>
      <c r="AM12" s="123">
        <v>5.3979999999999997</v>
      </c>
      <c r="AN12" s="123">
        <f t="shared" si="6"/>
        <v>7.7089999999999996</v>
      </c>
      <c r="AO12" s="122">
        <v>3.1230000000000002</v>
      </c>
      <c r="AP12" s="123">
        <v>3.2690000000000001</v>
      </c>
      <c r="AQ12" s="124">
        <f t="shared" si="7"/>
        <v>6.3920000000000003</v>
      </c>
      <c r="AR12" s="10"/>
      <c r="AS12" s="3"/>
      <c r="AT12" s="41"/>
    </row>
    <row r="13" spans="1:46" s="62" customFormat="1" ht="15.5" x14ac:dyDescent="0.35">
      <c r="A13" s="70" t="s">
        <v>9</v>
      </c>
      <c r="B13" s="14">
        <v>0</v>
      </c>
      <c r="C13" s="4">
        <v>1</v>
      </c>
      <c r="D13" s="4">
        <v>1</v>
      </c>
      <c r="E13" s="4">
        <v>1</v>
      </c>
      <c r="F13" s="4">
        <v>1</v>
      </c>
      <c r="G13" s="69">
        <v>1</v>
      </c>
      <c r="H13" s="68">
        <v>1</v>
      </c>
      <c r="I13" s="92">
        <v>0</v>
      </c>
      <c r="J13" s="92">
        <v>0</v>
      </c>
      <c r="K13" s="92">
        <v>0</v>
      </c>
      <c r="P13" s="125" t="s">
        <v>81</v>
      </c>
      <c r="Q13" s="126">
        <v>264.07600000000002</v>
      </c>
      <c r="R13" s="126">
        <v>316.65565420999997</v>
      </c>
      <c r="S13" s="127">
        <f t="shared" si="0"/>
        <v>580.73165420999999</v>
      </c>
      <c r="T13" s="128">
        <v>260.92699999999996</v>
      </c>
      <c r="U13" s="126">
        <v>342.45900000000006</v>
      </c>
      <c r="V13" s="129">
        <f t="shared" si="1"/>
        <v>603.38599999999997</v>
      </c>
      <c r="W13" s="126">
        <v>302.38600000000002</v>
      </c>
      <c r="X13" s="126">
        <v>332.137</v>
      </c>
      <c r="Y13" s="129">
        <f t="shared" si="2"/>
        <v>634.52300000000002</v>
      </c>
      <c r="Z13" s="126">
        <f t="shared" ref="Z13:AE13" si="8">SUM(Z5:Z12)</f>
        <v>312.01699999999994</v>
      </c>
      <c r="AA13" s="126">
        <f t="shared" si="8"/>
        <v>212.44499999999999</v>
      </c>
      <c r="AB13" s="129">
        <f t="shared" si="8"/>
        <v>524.46199999999999</v>
      </c>
      <c r="AC13" s="130">
        <f t="shared" si="8"/>
        <v>400.57800000000003</v>
      </c>
      <c r="AD13" s="130">
        <f t="shared" si="8"/>
        <v>300.30200000000002</v>
      </c>
      <c r="AE13" s="131">
        <f t="shared" si="8"/>
        <v>700.87999999999988</v>
      </c>
      <c r="AF13" s="132">
        <v>401.71899999999999</v>
      </c>
      <c r="AG13" s="8">
        <v>265.99200000000002</v>
      </c>
      <c r="AH13" s="8">
        <v>667.71100000000001</v>
      </c>
      <c r="AI13" s="133">
        <f t="shared" ref="AI13:AN13" si="9">SUM(AI5:AI12)</f>
        <v>487.03</v>
      </c>
      <c r="AJ13" s="9">
        <f t="shared" si="9"/>
        <v>267.53100000000001</v>
      </c>
      <c r="AK13" s="9">
        <f t="shared" si="9"/>
        <v>754.56099999999992</v>
      </c>
      <c r="AL13" s="134">
        <f t="shared" si="9"/>
        <v>480.18400000000003</v>
      </c>
      <c r="AM13" s="134">
        <f t="shared" si="9"/>
        <v>241.88599999999997</v>
      </c>
      <c r="AN13" s="135">
        <f t="shared" si="9"/>
        <v>722.06999999999982</v>
      </c>
      <c r="AO13" s="134">
        <f>SUM(AO5:AO12)</f>
        <v>506.709</v>
      </c>
      <c r="AP13" s="134">
        <f t="shared" ref="AP13:AQ13" si="10">SUM(AP5:AP12)</f>
        <v>387.28699999999998</v>
      </c>
      <c r="AQ13" s="134">
        <f t="shared" si="10"/>
        <v>893.99599999999998</v>
      </c>
      <c r="AR13" s="136"/>
      <c r="AS13" s="136"/>
      <c r="AT13" s="136"/>
    </row>
    <row r="14" spans="1:46" s="62" customFormat="1" ht="15.5" x14ac:dyDescent="0.35">
      <c r="A14" s="70" t="s">
        <v>6</v>
      </c>
      <c r="B14" s="14">
        <v>1</v>
      </c>
      <c r="C14" s="4">
        <v>0</v>
      </c>
      <c r="D14" s="4">
        <v>0</v>
      </c>
      <c r="E14" s="4">
        <v>0</v>
      </c>
      <c r="F14" s="4">
        <v>0</v>
      </c>
      <c r="G14" s="69">
        <v>2</v>
      </c>
      <c r="H14" s="68">
        <v>1</v>
      </c>
      <c r="I14" s="92">
        <v>1</v>
      </c>
      <c r="J14" s="92">
        <v>1</v>
      </c>
      <c r="K14" s="92">
        <v>1</v>
      </c>
    </row>
    <row r="15" spans="1:46" ht="15.5" x14ac:dyDescent="0.35">
      <c r="A15" s="22" t="s">
        <v>3</v>
      </c>
      <c r="B15" s="10">
        <v>0</v>
      </c>
      <c r="C15" s="3">
        <v>0</v>
      </c>
      <c r="D15" s="3">
        <v>0</v>
      </c>
      <c r="E15" s="3">
        <v>0</v>
      </c>
      <c r="F15" s="3">
        <v>0</v>
      </c>
      <c r="G15" s="15">
        <v>0</v>
      </c>
      <c r="H15" s="58">
        <v>0</v>
      </c>
      <c r="I15" s="91">
        <v>0</v>
      </c>
      <c r="J15" s="91">
        <v>0</v>
      </c>
      <c r="K15" s="91">
        <v>0</v>
      </c>
    </row>
    <row r="16" spans="1:46" ht="15.5" x14ac:dyDescent="0.35">
      <c r="A16" s="23" t="s">
        <v>4</v>
      </c>
      <c r="B16" s="24">
        <v>0</v>
      </c>
      <c r="C16" s="25">
        <v>0</v>
      </c>
      <c r="D16" s="25">
        <v>0</v>
      </c>
      <c r="E16" s="25">
        <v>0</v>
      </c>
      <c r="F16" s="17">
        <v>0</v>
      </c>
      <c r="G16" s="18">
        <v>0</v>
      </c>
      <c r="H16" s="59">
        <v>0</v>
      </c>
      <c r="I16" s="93">
        <v>0</v>
      </c>
      <c r="J16" s="93">
        <v>0</v>
      </c>
      <c r="K16" s="93">
        <v>0</v>
      </c>
    </row>
    <row r="17" spans="1:7" ht="15.5" x14ac:dyDescent="0.35">
      <c r="A17" s="26" t="s">
        <v>10</v>
      </c>
      <c r="B17" s="27"/>
      <c r="C17" s="27"/>
      <c r="D17" s="3"/>
      <c r="E17" s="3"/>
      <c r="F17" s="3"/>
      <c r="G17" s="3"/>
    </row>
  </sheetData>
  <mergeCells count="14">
    <mergeCell ref="AR3:AT3"/>
    <mergeCell ref="P1:AF1"/>
    <mergeCell ref="AC2:AQ2"/>
    <mergeCell ref="P3:P4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2:K2"/>
  </mergeCells>
  <pageMargins left="0.7" right="0.7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9E8B3-3E76-4D16-9E5B-03023A97BB15}">
  <dimension ref="A1:AO14"/>
  <sheetViews>
    <sheetView zoomScale="119" zoomScaleNormal="81" workbookViewId="0">
      <pane xSplit="1" topLeftCell="AF1" activePane="topRight" state="frozen"/>
      <selection pane="topRight" activeCell="AA14" sqref="AA14"/>
    </sheetView>
  </sheetViews>
  <sheetFormatPr defaultRowHeight="14.5" x14ac:dyDescent="0.35"/>
  <cols>
    <col min="1" max="1" width="47.81640625" customWidth="1"/>
    <col min="2" max="5" width="8.6328125" hidden="1" customWidth="1"/>
    <col min="6" max="6" width="11.54296875" hidden="1" customWidth="1"/>
    <col min="7" max="10" width="0" hidden="1" customWidth="1"/>
    <col min="11" max="11" width="10.08984375" hidden="1" customWidth="1"/>
    <col min="12" max="16" width="0" hidden="1" customWidth="1"/>
    <col min="21" max="21" width="12" customWidth="1"/>
    <col min="26" max="26" width="11.453125" customWidth="1"/>
    <col min="31" max="31" width="11.08984375" customWidth="1"/>
    <col min="41" max="41" width="11.453125" customWidth="1"/>
    <col min="257" max="257" width="44.08984375" customWidth="1"/>
    <col min="262" max="262" width="13.1796875" customWidth="1"/>
    <col min="277" max="277" width="12" customWidth="1"/>
    <col min="513" max="513" width="44.08984375" customWidth="1"/>
    <col min="518" max="518" width="13.1796875" customWidth="1"/>
    <col min="533" max="533" width="12" customWidth="1"/>
    <col min="769" max="769" width="44.08984375" customWidth="1"/>
    <col min="774" max="774" width="13.1796875" customWidth="1"/>
    <col min="789" max="789" width="12" customWidth="1"/>
    <col min="1025" max="1025" width="44.08984375" customWidth="1"/>
    <col min="1030" max="1030" width="13.1796875" customWidth="1"/>
    <col min="1045" max="1045" width="12" customWidth="1"/>
    <col min="1281" max="1281" width="44.08984375" customWidth="1"/>
    <col min="1286" max="1286" width="13.1796875" customWidth="1"/>
    <col min="1301" max="1301" width="12" customWidth="1"/>
    <col min="1537" max="1537" width="44.08984375" customWidth="1"/>
    <col min="1542" max="1542" width="13.1796875" customWidth="1"/>
    <col min="1557" max="1557" width="12" customWidth="1"/>
    <col min="1793" max="1793" width="44.08984375" customWidth="1"/>
    <col min="1798" max="1798" width="13.1796875" customWidth="1"/>
    <col min="1813" max="1813" width="12" customWidth="1"/>
    <col min="2049" max="2049" width="44.08984375" customWidth="1"/>
    <col min="2054" max="2054" width="13.1796875" customWidth="1"/>
    <col min="2069" max="2069" width="12" customWidth="1"/>
    <col min="2305" max="2305" width="44.08984375" customWidth="1"/>
    <col min="2310" max="2310" width="13.1796875" customWidth="1"/>
    <col min="2325" max="2325" width="12" customWidth="1"/>
    <col min="2561" max="2561" width="44.08984375" customWidth="1"/>
    <col min="2566" max="2566" width="13.1796875" customWidth="1"/>
    <col min="2581" max="2581" width="12" customWidth="1"/>
    <col min="2817" max="2817" width="44.08984375" customWidth="1"/>
    <col min="2822" max="2822" width="13.1796875" customWidth="1"/>
    <col min="2837" max="2837" width="12" customWidth="1"/>
    <col min="3073" max="3073" width="44.08984375" customWidth="1"/>
    <col min="3078" max="3078" width="13.1796875" customWidth="1"/>
    <col min="3093" max="3093" width="12" customWidth="1"/>
    <col min="3329" max="3329" width="44.08984375" customWidth="1"/>
    <col min="3334" max="3334" width="13.1796875" customWidth="1"/>
    <col min="3349" max="3349" width="12" customWidth="1"/>
    <col min="3585" max="3585" width="44.08984375" customWidth="1"/>
    <col min="3590" max="3590" width="13.1796875" customWidth="1"/>
    <col min="3605" max="3605" width="12" customWidth="1"/>
    <col min="3841" max="3841" width="44.08984375" customWidth="1"/>
    <col min="3846" max="3846" width="13.1796875" customWidth="1"/>
    <col min="3861" max="3861" width="12" customWidth="1"/>
    <col min="4097" max="4097" width="44.08984375" customWidth="1"/>
    <col min="4102" max="4102" width="13.1796875" customWidth="1"/>
    <col min="4117" max="4117" width="12" customWidth="1"/>
    <col min="4353" max="4353" width="44.08984375" customWidth="1"/>
    <col min="4358" max="4358" width="13.1796875" customWidth="1"/>
    <col min="4373" max="4373" width="12" customWidth="1"/>
    <col min="4609" max="4609" width="44.08984375" customWidth="1"/>
    <col min="4614" max="4614" width="13.1796875" customWidth="1"/>
    <col min="4629" max="4629" width="12" customWidth="1"/>
    <col min="4865" max="4865" width="44.08984375" customWidth="1"/>
    <col min="4870" max="4870" width="13.1796875" customWidth="1"/>
    <col min="4885" max="4885" width="12" customWidth="1"/>
    <col min="5121" max="5121" width="44.08984375" customWidth="1"/>
    <col min="5126" max="5126" width="13.1796875" customWidth="1"/>
    <col min="5141" max="5141" width="12" customWidth="1"/>
    <col min="5377" max="5377" width="44.08984375" customWidth="1"/>
    <col min="5382" max="5382" width="13.1796875" customWidth="1"/>
    <col min="5397" max="5397" width="12" customWidth="1"/>
    <col min="5633" max="5633" width="44.08984375" customWidth="1"/>
    <col min="5638" max="5638" width="13.1796875" customWidth="1"/>
    <col min="5653" max="5653" width="12" customWidth="1"/>
    <col min="5889" max="5889" width="44.08984375" customWidth="1"/>
    <col min="5894" max="5894" width="13.1796875" customWidth="1"/>
    <col min="5909" max="5909" width="12" customWidth="1"/>
    <col min="6145" max="6145" width="44.08984375" customWidth="1"/>
    <col min="6150" max="6150" width="13.1796875" customWidth="1"/>
    <col min="6165" max="6165" width="12" customWidth="1"/>
    <col min="6401" max="6401" width="44.08984375" customWidth="1"/>
    <col min="6406" max="6406" width="13.1796875" customWidth="1"/>
    <col min="6421" max="6421" width="12" customWidth="1"/>
    <col min="6657" max="6657" width="44.08984375" customWidth="1"/>
    <col min="6662" max="6662" width="13.1796875" customWidth="1"/>
    <col min="6677" max="6677" width="12" customWidth="1"/>
    <col min="6913" max="6913" width="44.08984375" customWidth="1"/>
    <col min="6918" max="6918" width="13.1796875" customWidth="1"/>
    <col min="6933" max="6933" width="12" customWidth="1"/>
    <col min="7169" max="7169" width="44.08984375" customWidth="1"/>
    <col min="7174" max="7174" width="13.1796875" customWidth="1"/>
    <col min="7189" max="7189" width="12" customWidth="1"/>
    <col min="7425" max="7425" width="44.08984375" customWidth="1"/>
    <col min="7430" max="7430" width="13.1796875" customWidth="1"/>
    <col min="7445" max="7445" width="12" customWidth="1"/>
    <col min="7681" max="7681" width="44.08984375" customWidth="1"/>
    <col min="7686" max="7686" width="13.1796875" customWidth="1"/>
    <col min="7701" max="7701" width="12" customWidth="1"/>
    <col min="7937" max="7937" width="44.08984375" customWidth="1"/>
    <col min="7942" max="7942" width="13.1796875" customWidth="1"/>
    <col min="7957" max="7957" width="12" customWidth="1"/>
    <col min="8193" max="8193" width="44.08984375" customWidth="1"/>
    <col min="8198" max="8198" width="13.1796875" customWidth="1"/>
    <col min="8213" max="8213" width="12" customWidth="1"/>
    <col min="8449" max="8449" width="44.08984375" customWidth="1"/>
    <col min="8454" max="8454" width="13.1796875" customWidth="1"/>
    <col min="8469" max="8469" width="12" customWidth="1"/>
    <col min="8705" max="8705" width="44.08984375" customWidth="1"/>
    <col min="8710" max="8710" width="13.1796875" customWidth="1"/>
    <col min="8725" max="8725" width="12" customWidth="1"/>
    <col min="8961" max="8961" width="44.08984375" customWidth="1"/>
    <col min="8966" max="8966" width="13.1796875" customWidth="1"/>
    <col min="8981" max="8981" width="12" customWidth="1"/>
    <col min="9217" max="9217" width="44.08984375" customWidth="1"/>
    <col min="9222" max="9222" width="13.1796875" customWidth="1"/>
    <col min="9237" max="9237" width="12" customWidth="1"/>
    <col min="9473" max="9473" width="44.08984375" customWidth="1"/>
    <col min="9478" max="9478" width="13.1796875" customWidth="1"/>
    <col min="9493" max="9493" width="12" customWidth="1"/>
    <col min="9729" max="9729" width="44.08984375" customWidth="1"/>
    <col min="9734" max="9734" width="13.1796875" customWidth="1"/>
    <col min="9749" max="9749" width="12" customWidth="1"/>
    <col min="9985" max="9985" width="44.08984375" customWidth="1"/>
    <col min="9990" max="9990" width="13.1796875" customWidth="1"/>
    <col min="10005" max="10005" width="12" customWidth="1"/>
    <col min="10241" max="10241" width="44.08984375" customWidth="1"/>
    <col min="10246" max="10246" width="13.1796875" customWidth="1"/>
    <col min="10261" max="10261" width="12" customWidth="1"/>
    <col min="10497" max="10497" width="44.08984375" customWidth="1"/>
    <col min="10502" max="10502" width="13.1796875" customWidth="1"/>
    <col min="10517" max="10517" width="12" customWidth="1"/>
    <col min="10753" max="10753" width="44.08984375" customWidth="1"/>
    <col min="10758" max="10758" width="13.1796875" customWidth="1"/>
    <col min="10773" max="10773" width="12" customWidth="1"/>
    <col min="11009" max="11009" width="44.08984375" customWidth="1"/>
    <col min="11014" max="11014" width="13.1796875" customWidth="1"/>
    <col min="11029" max="11029" width="12" customWidth="1"/>
    <col min="11265" max="11265" width="44.08984375" customWidth="1"/>
    <col min="11270" max="11270" width="13.1796875" customWidth="1"/>
    <col min="11285" max="11285" width="12" customWidth="1"/>
    <col min="11521" max="11521" width="44.08984375" customWidth="1"/>
    <col min="11526" max="11526" width="13.1796875" customWidth="1"/>
    <col min="11541" max="11541" width="12" customWidth="1"/>
    <col min="11777" max="11777" width="44.08984375" customWidth="1"/>
    <col min="11782" max="11782" width="13.1796875" customWidth="1"/>
    <col min="11797" max="11797" width="12" customWidth="1"/>
    <col min="12033" max="12033" width="44.08984375" customWidth="1"/>
    <col min="12038" max="12038" width="13.1796875" customWidth="1"/>
    <col min="12053" max="12053" width="12" customWidth="1"/>
    <col min="12289" max="12289" width="44.08984375" customWidth="1"/>
    <col min="12294" max="12294" width="13.1796875" customWidth="1"/>
    <col min="12309" max="12309" width="12" customWidth="1"/>
    <col min="12545" max="12545" width="44.08984375" customWidth="1"/>
    <col min="12550" max="12550" width="13.1796875" customWidth="1"/>
    <col min="12565" max="12565" width="12" customWidth="1"/>
    <col min="12801" max="12801" width="44.08984375" customWidth="1"/>
    <col min="12806" max="12806" width="13.1796875" customWidth="1"/>
    <col min="12821" max="12821" width="12" customWidth="1"/>
    <col min="13057" max="13057" width="44.08984375" customWidth="1"/>
    <col min="13062" max="13062" width="13.1796875" customWidth="1"/>
    <col min="13077" max="13077" width="12" customWidth="1"/>
    <col min="13313" max="13313" width="44.08984375" customWidth="1"/>
    <col min="13318" max="13318" width="13.1796875" customWidth="1"/>
    <col min="13333" max="13333" width="12" customWidth="1"/>
    <col min="13569" max="13569" width="44.08984375" customWidth="1"/>
    <col min="13574" max="13574" width="13.1796875" customWidth="1"/>
    <col min="13589" max="13589" width="12" customWidth="1"/>
    <col min="13825" max="13825" width="44.08984375" customWidth="1"/>
    <col min="13830" max="13830" width="13.1796875" customWidth="1"/>
    <col min="13845" max="13845" width="12" customWidth="1"/>
    <col min="14081" max="14081" width="44.08984375" customWidth="1"/>
    <col min="14086" max="14086" width="13.1796875" customWidth="1"/>
    <col min="14101" max="14101" width="12" customWidth="1"/>
    <col min="14337" max="14337" width="44.08984375" customWidth="1"/>
    <col min="14342" max="14342" width="13.1796875" customWidth="1"/>
    <col min="14357" max="14357" width="12" customWidth="1"/>
    <col min="14593" max="14593" width="44.08984375" customWidth="1"/>
    <col min="14598" max="14598" width="13.1796875" customWidth="1"/>
    <col min="14613" max="14613" width="12" customWidth="1"/>
    <col min="14849" max="14849" width="44.08984375" customWidth="1"/>
    <col min="14854" max="14854" width="13.1796875" customWidth="1"/>
    <col min="14869" max="14869" width="12" customWidth="1"/>
    <col min="15105" max="15105" width="44.08984375" customWidth="1"/>
    <col min="15110" max="15110" width="13.1796875" customWidth="1"/>
    <col min="15125" max="15125" width="12" customWidth="1"/>
    <col min="15361" max="15361" width="44.08984375" customWidth="1"/>
    <col min="15366" max="15366" width="13.1796875" customWidth="1"/>
    <col min="15381" max="15381" width="12" customWidth="1"/>
    <col min="15617" max="15617" width="44.08984375" customWidth="1"/>
    <col min="15622" max="15622" width="13.1796875" customWidth="1"/>
    <col min="15637" max="15637" width="12" customWidth="1"/>
    <col min="15873" max="15873" width="44.08984375" customWidth="1"/>
    <col min="15878" max="15878" width="13.1796875" customWidth="1"/>
    <col min="15893" max="15893" width="12" customWidth="1"/>
    <col min="16129" max="16129" width="44.08984375" customWidth="1"/>
    <col min="16134" max="16134" width="13.1796875" customWidth="1"/>
    <col min="16149" max="16149" width="12" customWidth="1"/>
  </cols>
  <sheetData>
    <row r="1" spans="1:41" ht="15.5" x14ac:dyDescent="0.35">
      <c r="A1" s="1" t="s">
        <v>66</v>
      </c>
      <c r="B1" s="1"/>
      <c r="C1" s="1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</row>
    <row r="2" spans="1:41" ht="15.5" x14ac:dyDescent="0.35">
      <c r="A2" s="1"/>
      <c r="B2" s="1"/>
      <c r="C2" s="1"/>
      <c r="D2" s="1"/>
      <c r="E2" s="1"/>
      <c r="F2" s="1"/>
      <c r="G2" s="3"/>
      <c r="H2" s="3" t="s">
        <v>11</v>
      </c>
      <c r="I2" s="146"/>
      <c r="J2" s="146"/>
      <c r="K2" s="3"/>
      <c r="L2" s="3"/>
      <c r="M2" s="3"/>
      <c r="N2" s="3"/>
      <c r="O2" s="3"/>
      <c r="P2" s="3"/>
      <c r="AA2" s="162"/>
      <c r="AB2" s="162"/>
      <c r="AC2" s="162"/>
      <c r="AD2" s="162"/>
      <c r="AE2" s="162"/>
      <c r="AK2" s="162" t="s">
        <v>67</v>
      </c>
      <c r="AL2" s="162"/>
      <c r="AM2" s="162"/>
      <c r="AN2" s="162"/>
      <c r="AO2" s="162"/>
    </row>
    <row r="3" spans="1:41" ht="15.5" x14ac:dyDescent="0.35">
      <c r="A3" s="166" t="s">
        <v>12</v>
      </c>
      <c r="B3" s="168" t="s">
        <v>13</v>
      </c>
      <c r="C3" s="169"/>
      <c r="D3" s="169"/>
      <c r="E3" s="169"/>
      <c r="F3" s="170"/>
      <c r="G3" s="143" t="s">
        <v>14</v>
      </c>
      <c r="H3" s="144"/>
      <c r="I3" s="144"/>
      <c r="J3" s="144"/>
      <c r="K3" s="145"/>
      <c r="L3" s="143" t="s">
        <v>15</v>
      </c>
      <c r="M3" s="144"/>
      <c r="N3" s="144"/>
      <c r="O3" s="144"/>
      <c r="P3" s="144"/>
      <c r="Q3" s="158" t="s">
        <v>16</v>
      </c>
      <c r="R3" s="158"/>
      <c r="S3" s="158"/>
      <c r="T3" s="158"/>
      <c r="U3" s="158"/>
      <c r="V3" s="163" t="s">
        <v>54</v>
      </c>
      <c r="W3" s="164"/>
      <c r="X3" s="164"/>
      <c r="Y3" s="164"/>
      <c r="Z3" s="165"/>
      <c r="AA3" s="159" t="s">
        <v>60</v>
      </c>
      <c r="AB3" s="160"/>
      <c r="AC3" s="160"/>
      <c r="AD3" s="160"/>
      <c r="AE3" s="161"/>
      <c r="AF3" s="159" t="s">
        <v>89</v>
      </c>
      <c r="AG3" s="160"/>
      <c r="AH3" s="160"/>
      <c r="AI3" s="160"/>
      <c r="AJ3" s="161"/>
      <c r="AK3" s="159" t="s">
        <v>90</v>
      </c>
      <c r="AL3" s="160"/>
      <c r="AM3" s="160"/>
      <c r="AN3" s="160"/>
      <c r="AO3" s="161"/>
    </row>
    <row r="4" spans="1:41" ht="46.5" x14ac:dyDescent="0.35">
      <c r="A4" s="167"/>
      <c r="B4" s="81" t="s">
        <v>61</v>
      </c>
      <c r="C4" s="82" t="s">
        <v>49</v>
      </c>
      <c r="D4" s="82" t="s">
        <v>19</v>
      </c>
      <c r="E4" s="83" t="s">
        <v>62</v>
      </c>
      <c r="F4" s="84" t="s">
        <v>63</v>
      </c>
      <c r="G4" s="29" t="s">
        <v>17</v>
      </c>
      <c r="H4" s="30" t="s">
        <v>18</v>
      </c>
      <c r="I4" s="30" t="s">
        <v>19</v>
      </c>
      <c r="J4" s="31" t="s">
        <v>20</v>
      </c>
      <c r="K4" s="31" t="s">
        <v>21</v>
      </c>
      <c r="L4" s="29" t="s">
        <v>17</v>
      </c>
      <c r="M4" s="30" t="s">
        <v>18</v>
      </c>
      <c r="N4" s="30" t="s">
        <v>19</v>
      </c>
      <c r="O4" s="31" t="s">
        <v>20</v>
      </c>
      <c r="P4" s="31" t="s">
        <v>21</v>
      </c>
      <c r="Q4" s="29" t="s">
        <v>17</v>
      </c>
      <c r="R4" s="30" t="s">
        <v>18</v>
      </c>
      <c r="S4" s="30" t="s">
        <v>19</v>
      </c>
      <c r="T4" s="31" t="s">
        <v>20</v>
      </c>
      <c r="U4" s="32" t="s">
        <v>21</v>
      </c>
      <c r="V4" s="29" t="s">
        <v>17</v>
      </c>
      <c r="W4" s="30" t="s">
        <v>49</v>
      </c>
      <c r="X4" s="30" t="s">
        <v>19</v>
      </c>
      <c r="Y4" s="30" t="s">
        <v>50</v>
      </c>
      <c r="Z4" s="52" t="s">
        <v>51</v>
      </c>
      <c r="AA4" s="86" t="s">
        <v>57</v>
      </c>
      <c r="AB4" s="87" t="s">
        <v>49</v>
      </c>
      <c r="AC4" s="87" t="s">
        <v>19</v>
      </c>
      <c r="AD4" s="88" t="s">
        <v>58</v>
      </c>
      <c r="AE4" s="90" t="s">
        <v>59</v>
      </c>
      <c r="AF4" s="86" t="s">
        <v>57</v>
      </c>
      <c r="AG4" s="87" t="s">
        <v>49</v>
      </c>
      <c r="AH4" s="87" t="s">
        <v>19</v>
      </c>
      <c r="AI4" s="88" t="s">
        <v>58</v>
      </c>
      <c r="AJ4" s="90" t="s">
        <v>59</v>
      </c>
      <c r="AK4" s="86" t="s">
        <v>57</v>
      </c>
      <c r="AL4" s="87" t="s">
        <v>49</v>
      </c>
      <c r="AM4" s="87" t="s">
        <v>19</v>
      </c>
      <c r="AN4" s="88" t="s">
        <v>58</v>
      </c>
      <c r="AO4" s="90" t="s">
        <v>59</v>
      </c>
    </row>
    <row r="5" spans="1:41" ht="15.5" x14ac:dyDescent="0.35">
      <c r="A5" s="33" t="s">
        <v>1</v>
      </c>
      <c r="B5" s="10">
        <v>694</v>
      </c>
      <c r="C5" s="10">
        <v>7275</v>
      </c>
      <c r="D5" s="10">
        <v>309</v>
      </c>
      <c r="E5" s="10">
        <v>79</v>
      </c>
      <c r="F5" s="10">
        <v>285</v>
      </c>
      <c r="G5" s="34">
        <v>468</v>
      </c>
      <c r="H5" s="5">
        <v>7878</v>
      </c>
      <c r="I5" s="5">
        <v>455</v>
      </c>
      <c r="J5" s="5">
        <v>92</v>
      </c>
      <c r="K5" s="35">
        <v>412</v>
      </c>
      <c r="L5" s="3">
        <v>894</v>
      </c>
      <c r="M5" s="3">
        <v>6973</v>
      </c>
      <c r="N5" s="3">
        <v>466</v>
      </c>
      <c r="O5" s="3">
        <v>87</v>
      </c>
      <c r="P5" s="3">
        <v>357</v>
      </c>
      <c r="Q5" s="33">
        <v>1189</v>
      </c>
      <c r="R5" s="36">
        <v>8979</v>
      </c>
      <c r="S5" s="36">
        <v>508</v>
      </c>
      <c r="T5" s="36">
        <v>166</v>
      </c>
      <c r="U5" s="37">
        <v>725</v>
      </c>
      <c r="V5" s="76">
        <v>1268</v>
      </c>
      <c r="W5" s="77">
        <v>9819</v>
      </c>
      <c r="X5" s="77">
        <v>561</v>
      </c>
      <c r="Y5" s="77">
        <v>217</v>
      </c>
      <c r="Z5" s="78">
        <v>873</v>
      </c>
      <c r="AA5" s="89">
        <v>1382</v>
      </c>
      <c r="AB5" s="89">
        <v>9628</v>
      </c>
      <c r="AC5" s="89">
        <v>566</v>
      </c>
      <c r="AD5" s="89">
        <v>310</v>
      </c>
      <c r="AE5" s="89">
        <v>1304</v>
      </c>
      <c r="AF5" s="89"/>
      <c r="AG5" s="89"/>
      <c r="AH5" s="89"/>
      <c r="AI5" s="89"/>
      <c r="AJ5" s="89"/>
      <c r="AK5" s="89">
        <v>1754</v>
      </c>
      <c r="AL5" s="89">
        <v>11359</v>
      </c>
      <c r="AM5" s="89">
        <v>814</v>
      </c>
      <c r="AN5" s="89">
        <v>208</v>
      </c>
      <c r="AO5" s="89">
        <v>1042</v>
      </c>
    </row>
    <row r="6" spans="1:41" s="62" customFormat="1" ht="15.5" x14ac:dyDescent="0.35">
      <c r="A6" s="14" t="s">
        <v>2</v>
      </c>
      <c r="B6" s="14" t="s">
        <v>22</v>
      </c>
      <c r="C6" s="14" t="s">
        <v>22</v>
      </c>
      <c r="D6" s="14" t="s">
        <v>22</v>
      </c>
      <c r="E6" s="14" t="s">
        <v>22</v>
      </c>
      <c r="F6" s="14" t="s">
        <v>22</v>
      </c>
      <c r="G6" s="63" t="s">
        <v>22</v>
      </c>
      <c r="H6" s="65">
        <v>365</v>
      </c>
      <c r="I6" s="65">
        <v>5</v>
      </c>
      <c r="J6" s="65">
        <v>8</v>
      </c>
      <c r="K6" s="66">
        <v>30</v>
      </c>
      <c r="L6" s="4">
        <v>30</v>
      </c>
      <c r="M6" s="4">
        <v>500</v>
      </c>
      <c r="N6" s="4">
        <v>10</v>
      </c>
      <c r="O6" s="4">
        <v>30</v>
      </c>
      <c r="P6" s="4">
        <v>56</v>
      </c>
      <c r="Q6" s="75" t="s">
        <v>23</v>
      </c>
      <c r="R6" s="71">
        <v>126</v>
      </c>
      <c r="S6" s="71">
        <v>6</v>
      </c>
      <c r="T6" s="71">
        <v>17</v>
      </c>
      <c r="U6" s="72">
        <v>46</v>
      </c>
      <c r="V6" s="67" t="s">
        <v>52</v>
      </c>
      <c r="W6" s="71">
        <v>218</v>
      </c>
      <c r="X6" s="71">
        <v>7</v>
      </c>
      <c r="Y6" s="71">
        <v>13</v>
      </c>
      <c r="Z6" s="72">
        <v>49</v>
      </c>
      <c r="AA6" s="85" t="s">
        <v>22</v>
      </c>
      <c r="AB6" s="85" t="s">
        <v>22</v>
      </c>
      <c r="AC6" s="85" t="s">
        <v>22</v>
      </c>
      <c r="AD6" s="85" t="s">
        <v>22</v>
      </c>
      <c r="AE6" s="85" t="s">
        <v>22</v>
      </c>
      <c r="AF6" s="85"/>
      <c r="AG6" s="85"/>
      <c r="AH6" s="85"/>
      <c r="AI6" s="85"/>
      <c r="AJ6" s="85"/>
      <c r="AK6" s="85" t="s">
        <v>22</v>
      </c>
      <c r="AL6" s="85" t="s">
        <v>22</v>
      </c>
      <c r="AM6" s="85" t="s">
        <v>22</v>
      </c>
      <c r="AN6" s="85" t="s">
        <v>22</v>
      </c>
      <c r="AO6" s="85" t="s">
        <v>22</v>
      </c>
    </row>
    <row r="7" spans="1:41" ht="15.5" x14ac:dyDescent="0.35">
      <c r="A7" s="10" t="s">
        <v>3</v>
      </c>
      <c r="B7" s="10" t="s">
        <v>22</v>
      </c>
      <c r="C7" s="10" t="s">
        <v>22</v>
      </c>
      <c r="D7" s="10" t="s">
        <v>22</v>
      </c>
      <c r="E7" s="10" t="s">
        <v>22</v>
      </c>
      <c r="F7" s="10" t="s">
        <v>22</v>
      </c>
      <c r="G7" s="34" t="s">
        <v>22</v>
      </c>
      <c r="H7" s="5" t="s">
        <v>22</v>
      </c>
      <c r="I7" s="5" t="s">
        <v>22</v>
      </c>
      <c r="J7" s="5" t="s">
        <v>22</v>
      </c>
      <c r="K7" s="40" t="s">
        <v>22</v>
      </c>
      <c r="L7" s="3" t="s">
        <v>22</v>
      </c>
      <c r="M7" s="3" t="s">
        <v>22</v>
      </c>
      <c r="N7" s="3" t="s">
        <v>22</v>
      </c>
      <c r="O7" s="3" t="s">
        <v>22</v>
      </c>
      <c r="P7" s="3" t="s">
        <v>22</v>
      </c>
      <c r="Q7" s="10" t="s">
        <v>24</v>
      </c>
      <c r="R7" t="s">
        <v>22</v>
      </c>
      <c r="S7" s="3" t="s">
        <v>22</v>
      </c>
      <c r="T7" s="3" t="s">
        <v>22</v>
      </c>
      <c r="U7" s="41" t="s">
        <v>22</v>
      </c>
      <c r="V7" s="38" t="s">
        <v>52</v>
      </c>
      <c r="W7" s="3" t="s">
        <v>52</v>
      </c>
      <c r="X7" s="3" t="s">
        <v>52</v>
      </c>
      <c r="Y7" s="3" t="s">
        <v>52</v>
      </c>
      <c r="Z7" s="39" t="s">
        <v>52</v>
      </c>
      <c r="AA7" s="85" t="s">
        <v>22</v>
      </c>
      <c r="AB7" s="85" t="s">
        <v>22</v>
      </c>
      <c r="AC7" s="85" t="s">
        <v>22</v>
      </c>
      <c r="AD7" s="85" t="s">
        <v>22</v>
      </c>
      <c r="AE7" s="85" t="s">
        <v>22</v>
      </c>
      <c r="AF7" s="85"/>
      <c r="AG7" s="85"/>
      <c r="AH7" s="85"/>
      <c r="AI7" s="85"/>
      <c r="AJ7" s="85"/>
      <c r="AK7" s="85" t="s">
        <v>22</v>
      </c>
      <c r="AL7" s="85" t="s">
        <v>22</v>
      </c>
      <c r="AM7" s="85" t="s">
        <v>22</v>
      </c>
      <c r="AN7" s="85" t="s">
        <v>22</v>
      </c>
      <c r="AO7" s="85" t="s">
        <v>22</v>
      </c>
    </row>
    <row r="8" spans="1:41" ht="15.5" x14ac:dyDescent="0.35">
      <c r="A8" s="10" t="s">
        <v>4</v>
      </c>
      <c r="B8" s="10" t="s">
        <v>22</v>
      </c>
      <c r="C8" s="10" t="s">
        <v>22</v>
      </c>
      <c r="D8" s="10" t="s">
        <v>22</v>
      </c>
      <c r="E8" s="10" t="s">
        <v>22</v>
      </c>
      <c r="F8" s="10" t="s">
        <v>22</v>
      </c>
      <c r="G8" s="34" t="s">
        <v>22</v>
      </c>
      <c r="H8" s="5" t="s">
        <v>22</v>
      </c>
      <c r="I8" s="5" t="s">
        <v>22</v>
      </c>
      <c r="J8" s="5" t="s">
        <v>22</v>
      </c>
      <c r="K8" s="40" t="s">
        <v>22</v>
      </c>
      <c r="L8" s="3" t="s">
        <v>22</v>
      </c>
      <c r="M8" s="3" t="s">
        <v>22</v>
      </c>
      <c r="N8" s="3" t="s">
        <v>22</v>
      </c>
      <c r="O8" s="3" t="s">
        <v>22</v>
      </c>
      <c r="P8" s="3" t="s">
        <v>22</v>
      </c>
      <c r="Q8" s="10" t="s">
        <v>22</v>
      </c>
      <c r="R8" s="3" t="s">
        <v>23</v>
      </c>
      <c r="S8" s="3" t="s">
        <v>22</v>
      </c>
      <c r="T8" s="3" t="s">
        <v>22</v>
      </c>
      <c r="U8" s="41" t="s">
        <v>22</v>
      </c>
      <c r="V8" s="38" t="s">
        <v>52</v>
      </c>
      <c r="W8" s="3" t="s">
        <v>52</v>
      </c>
      <c r="X8" s="3" t="s">
        <v>52</v>
      </c>
      <c r="Y8" t="s">
        <v>52</v>
      </c>
      <c r="Z8" s="39" t="s">
        <v>52</v>
      </c>
      <c r="AA8" s="85" t="s">
        <v>22</v>
      </c>
      <c r="AB8" s="85" t="s">
        <v>22</v>
      </c>
      <c r="AC8" s="85" t="s">
        <v>22</v>
      </c>
      <c r="AD8" s="85" t="s">
        <v>22</v>
      </c>
      <c r="AE8" s="85" t="s">
        <v>22</v>
      </c>
      <c r="AF8" s="85"/>
      <c r="AG8" s="85"/>
      <c r="AH8" s="85"/>
      <c r="AI8" s="85"/>
      <c r="AJ8" s="85"/>
      <c r="AK8" s="85" t="s">
        <v>22</v>
      </c>
      <c r="AL8" s="85" t="s">
        <v>22</v>
      </c>
      <c r="AM8" s="85" t="s">
        <v>22</v>
      </c>
      <c r="AN8" s="85" t="s">
        <v>22</v>
      </c>
      <c r="AO8" s="85" t="s">
        <v>22</v>
      </c>
    </row>
    <row r="9" spans="1:41" ht="15.5" x14ac:dyDescent="0.35">
      <c r="A9" s="14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34">
        <v>0</v>
      </c>
      <c r="H9" s="5">
        <v>0</v>
      </c>
      <c r="I9" s="5">
        <v>0</v>
      </c>
      <c r="J9" s="5">
        <v>0</v>
      </c>
      <c r="K9" s="40">
        <v>0</v>
      </c>
      <c r="L9" s="3">
        <v>129</v>
      </c>
      <c r="M9" s="3">
        <v>0</v>
      </c>
      <c r="N9" s="3">
        <v>0</v>
      </c>
      <c r="O9" s="3">
        <v>0</v>
      </c>
      <c r="P9" s="3">
        <v>0</v>
      </c>
      <c r="Q9" s="38" t="s">
        <v>22</v>
      </c>
      <c r="R9" t="s">
        <v>22</v>
      </c>
      <c r="S9" t="s">
        <v>23</v>
      </c>
      <c r="T9" t="s">
        <v>22</v>
      </c>
      <c r="U9" s="39" t="s">
        <v>22</v>
      </c>
      <c r="V9" s="53">
        <v>47.5</v>
      </c>
      <c r="W9" s="54" t="s">
        <v>52</v>
      </c>
      <c r="X9" s="54" t="s">
        <v>23</v>
      </c>
      <c r="Y9" s="55">
        <v>2.9</v>
      </c>
      <c r="Z9" s="56" t="s">
        <v>23</v>
      </c>
      <c r="AA9" s="85">
        <v>49.786000000000001</v>
      </c>
      <c r="AB9" s="89" t="s">
        <v>22</v>
      </c>
      <c r="AC9" s="89" t="s">
        <v>22</v>
      </c>
      <c r="AD9" s="89" t="s">
        <v>22</v>
      </c>
      <c r="AE9" s="89" t="s">
        <v>22</v>
      </c>
      <c r="AF9" s="85"/>
      <c r="AG9" s="89"/>
      <c r="AH9" s="89"/>
      <c r="AI9" s="89"/>
      <c r="AJ9" s="89"/>
      <c r="AK9" s="85">
        <v>81.635745849999992</v>
      </c>
      <c r="AL9" s="89"/>
      <c r="AM9" s="89"/>
      <c r="AN9" s="89"/>
      <c r="AO9" s="89"/>
    </row>
    <row r="10" spans="1:41" s="62" customFormat="1" ht="15.5" x14ac:dyDescent="0.35">
      <c r="A10" s="14" t="s">
        <v>6</v>
      </c>
      <c r="B10" s="14">
        <v>1695</v>
      </c>
      <c r="C10" s="14">
        <v>4429</v>
      </c>
      <c r="D10" s="14">
        <v>118</v>
      </c>
      <c r="E10" s="14">
        <v>304</v>
      </c>
      <c r="F10" s="14">
        <v>129</v>
      </c>
      <c r="G10" s="63">
        <v>1702</v>
      </c>
      <c r="H10" s="64">
        <v>4886</v>
      </c>
      <c r="I10" s="64">
        <v>128</v>
      </c>
      <c r="J10" s="64">
        <v>312</v>
      </c>
      <c r="K10" s="73">
        <v>147</v>
      </c>
      <c r="L10" s="4">
        <v>1552</v>
      </c>
      <c r="M10" s="4">
        <v>5476</v>
      </c>
      <c r="N10" s="4">
        <v>108</v>
      </c>
      <c r="O10" s="4">
        <v>292</v>
      </c>
      <c r="P10" s="4">
        <v>124</v>
      </c>
      <c r="Q10" s="75">
        <v>1435</v>
      </c>
      <c r="R10" s="71">
        <v>6072</v>
      </c>
      <c r="S10" s="71">
        <v>109</v>
      </c>
      <c r="T10" s="71">
        <v>305</v>
      </c>
      <c r="U10" s="72">
        <v>117</v>
      </c>
      <c r="V10" s="75">
        <v>1463</v>
      </c>
      <c r="W10" s="71">
        <v>6310</v>
      </c>
      <c r="X10" s="71">
        <v>19</v>
      </c>
      <c r="Y10" s="71">
        <v>317</v>
      </c>
      <c r="Z10" s="72">
        <v>120</v>
      </c>
      <c r="AA10" s="85">
        <v>1376</v>
      </c>
      <c r="AB10" s="85">
        <v>7085</v>
      </c>
      <c r="AC10" s="85">
        <v>26</v>
      </c>
      <c r="AD10" s="85">
        <v>216</v>
      </c>
      <c r="AE10" s="85">
        <v>64</v>
      </c>
      <c r="AF10" s="85"/>
      <c r="AG10" s="85"/>
      <c r="AH10" s="85"/>
      <c r="AI10" s="85"/>
      <c r="AJ10" s="85"/>
      <c r="AK10" s="85"/>
      <c r="AL10" s="85"/>
      <c r="AM10" s="85"/>
      <c r="AN10" s="85"/>
      <c r="AO10" s="85"/>
    </row>
    <row r="11" spans="1:41" ht="15.5" x14ac:dyDescent="0.35">
      <c r="A11" s="16" t="s">
        <v>7</v>
      </c>
      <c r="B11" s="16" t="s">
        <v>22</v>
      </c>
      <c r="C11" s="16" t="s">
        <v>22</v>
      </c>
      <c r="D11" s="16" t="s">
        <v>22</v>
      </c>
      <c r="E11" s="16" t="s">
        <v>22</v>
      </c>
      <c r="F11" s="16" t="s">
        <v>22</v>
      </c>
      <c r="G11" s="42" t="s">
        <v>22</v>
      </c>
      <c r="H11" s="43" t="s">
        <v>22</v>
      </c>
      <c r="I11" s="43" t="s">
        <v>22</v>
      </c>
      <c r="J11" s="43" t="s">
        <v>22</v>
      </c>
      <c r="K11" s="44" t="s">
        <v>22</v>
      </c>
      <c r="L11" s="43" t="s">
        <v>22</v>
      </c>
      <c r="M11" s="43" t="s">
        <v>22</v>
      </c>
      <c r="N11" s="43" t="s">
        <v>22</v>
      </c>
      <c r="O11" s="43" t="s">
        <v>22</v>
      </c>
      <c r="P11" s="43" t="s">
        <v>22</v>
      </c>
      <c r="Q11" s="45" t="s">
        <v>52</v>
      </c>
      <c r="R11" s="46" t="s">
        <v>52</v>
      </c>
      <c r="S11" s="46" t="s">
        <v>52</v>
      </c>
      <c r="T11" s="46" t="s">
        <v>52</v>
      </c>
      <c r="U11" s="47" t="s">
        <v>52</v>
      </c>
      <c r="V11" s="45" t="s">
        <v>52</v>
      </c>
      <c r="W11" s="46" t="s">
        <v>52</v>
      </c>
      <c r="X11" s="46" t="s">
        <v>52</v>
      </c>
      <c r="Y11" s="46" t="s">
        <v>52</v>
      </c>
      <c r="Z11" s="47" t="s">
        <v>52</v>
      </c>
      <c r="AA11" s="89" t="s">
        <v>22</v>
      </c>
      <c r="AB11" s="89" t="s">
        <v>22</v>
      </c>
      <c r="AC11" s="89" t="s">
        <v>22</v>
      </c>
      <c r="AD11" s="89" t="s">
        <v>22</v>
      </c>
      <c r="AE11" s="89" t="s">
        <v>22</v>
      </c>
      <c r="AF11" s="89"/>
      <c r="AG11" s="89"/>
      <c r="AH11" s="89"/>
      <c r="AI11" s="89"/>
      <c r="AJ11" s="89"/>
      <c r="AK11" s="85" t="s">
        <v>22</v>
      </c>
      <c r="AL11" s="85" t="s">
        <v>22</v>
      </c>
      <c r="AM11" s="85" t="s">
        <v>22</v>
      </c>
      <c r="AN11" s="85" t="s">
        <v>22</v>
      </c>
      <c r="AO11" s="85" t="s">
        <v>22</v>
      </c>
    </row>
    <row r="12" spans="1:41" ht="15.5" x14ac:dyDescent="0.35">
      <c r="A12" s="26" t="s">
        <v>25</v>
      </c>
      <c r="B12" s="26"/>
      <c r="C12" s="26"/>
      <c r="D12" s="26"/>
      <c r="E12" s="26"/>
      <c r="F12" s="26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41" x14ac:dyDescent="0.35">
      <c r="A13" s="48" t="s">
        <v>65</v>
      </c>
      <c r="B13" s="48"/>
      <c r="C13" s="48"/>
      <c r="D13" s="48"/>
      <c r="E13" s="48"/>
      <c r="F13" s="48"/>
    </row>
    <row r="14" spans="1:41" x14ac:dyDescent="0.35">
      <c r="A14" t="s">
        <v>94</v>
      </c>
    </row>
  </sheetData>
  <mergeCells count="12">
    <mergeCell ref="Q3:U3"/>
    <mergeCell ref="A3:A4"/>
    <mergeCell ref="G3:K3"/>
    <mergeCell ref="L3:P3"/>
    <mergeCell ref="I2:J2"/>
    <mergeCell ref="B3:F3"/>
    <mergeCell ref="AF3:AJ3"/>
    <mergeCell ref="AK3:AO3"/>
    <mergeCell ref="AA2:AE2"/>
    <mergeCell ref="AA3:AE3"/>
    <mergeCell ref="V3:Z3"/>
    <mergeCell ref="AK2:AO2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D23C0-10C3-4230-A22F-BF49767D73AD}">
  <dimension ref="B1:I21"/>
  <sheetViews>
    <sheetView tabSelected="1" workbookViewId="0">
      <selection activeCell="M8" sqref="M8"/>
    </sheetView>
  </sheetViews>
  <sheetFormatPr defaultRowHeight="14.5" x14ac:dyDescent="0.35"/>
  <cols>
    <col min="2" max="2" width="36.90625" customWidth="1"/>
    <col min="5" max="5" width="9.81640625" bestFit="1" customWidth="1"/>
    <col min="8" max="8" width="16.453125" bestFit="1" customWidth="1"/>
    <col min="257" max="257" width="36.90625" customWidth="1"/>
    <col min="260" max="260" width="9.81640625" bestFit="1" customWidth="1"/>
    <col min="513" max="513" width="36.90625" customWidth="1"/>
    <col min="516" max="516" width="9.81640625" bestFit="1" customWidth="1"/>
    <col min="769" max="769" width="36.90625" customWidth="1"/>
    <col min="772" max="772" width="9.81640625" bestFit="1" customWidth="1"/>
    <col min="1025" max="1025" width="36.90625" customWidth="1"/>
    <col min="1028" max="1028" width="9.81640625" bestFit="1" customWidth="1"/>
    <col min="1281" max="1281" width="36.90625" customWidth="1"/>
    <col min="1284" max="1284" width="9.81640625" bestFit="1" customWidth="1"/>
    <col min="1537" max="1537" width="36.90625" customWidth="1"/>
    <col min="1540" max="1540" width="9.81640625" bestFit="1" customWidth="1"/>
    <col min="1793" max="1793" width="36.90625" customWidth="1"/>
    <col min="1796" max="1796" width="9.81640625" bestFit="1" customWidth="1"/>
    <col min="2049" max="2049" width="36.90625" customWidth="1"/>
    <col min="2052" max="2052" width="9.81640625" bestFit="1" customWidth="1"/>
    <col min="2305" max="2305" width="36.90625" customWidth="1"/>
    <col min="2308" max="2308" width="9.81640625" bestFit="1" customWidth="1"/>
    <col min="2561" max="2561" width="36.90625" customWidth="1"/>
    <col min="2564" max="2564" width="9.81640625" bestFit="1" customWidth="1"/>
    <col min="2817" max="2817" width="36.90625" customWidth="1"/>
    <col min="2820" max="2820" width="9.81640625" bestFit="1" customWidth="1"/>
    <col min="3073" max="3073" width="36.90625" customWidth="1"/>
    <col min="3076" max="3076" width="9.81640625" bestFit="1" customWidth="1"/>
    <col min="3329" max="3329" width="36.90625" customWidth="1"/>
    <col min="3332" max="3332" width="9.81640625" bestFit="1" customWidth="1"/>
    <col min="3585" max="3585" width="36.90625" customWidth="1"/>
    <col min="3588" max="3588" width="9.81640625" bestFit="1" customWidth="1"/>
    <col min="3841" max="3841" width="36.90625" customWidth="1"/>
    <col min="3844" max="3844" width="9.81640625" bestFit="1" customWidth="1"/>
    <col min="4097" max="4097" width="36.90625" customWidth="1"/>
    <col min="4100" max="4100" width="9.81640625" bestFit="1" customWidth="1"/>
    <col min="4353" max="4353" width="36.90625" customWidth="1"/>
    <col min="4356" max="4356" width="9.81640625" bestFit="1" customWidth="1"/>
    <col min="4609" max="4609" width="36.90625" customWidth="1"/>
    <col min="4612" max="4612" width="9.81640625" bestFit="1" customWidth="1"/>
    <col min="4865" max="4865" width="36.90625" customWidth="1"/>
    <col min="4868" max="4868" width="9.81640625" bestFit="1" customWidth="1"/>
    <col min="5121" max="5121" width="36.90625" customWidth="1"/>
    <col min="5124" max="5124" width="9.81640625" bestFit="1" customWidth="1"/>
    <col min="5377" max="5377" width="36.90625" customWidth="1"/>
    <col min="5380" max="5380" width="9.81640625" bestFit="1" customWidth="1"/>
    <col min="5633" max="5633" width="36.90625" customWidth="1"/>
    <col min="5636" max="5636" width="9.81640625" bestFit="1" customWidth="1"/>
    <col min="5889" max="5889" width="36.90625" customWidth="1"/>
    <col min="5892" max="5892" width="9.81640625" bestFit="1" customWidth="1"/>
    <col min="6145" max="6145" width="36.90625" customWidth="1"/>
    <col min="6148" max="6148" width="9.81640625" bestFit="1" customWidth="1"/>
    <col min="6401" max="6401" width="36.90625" customWidth="1"/>
    <col min="6404" max="6404" width="9.81640625" bestFit="1" customWidth="1"/>
    <col min="6657" max="6657" width="36.90625" customWidth="1"/>
    <col min="6660" max="6660" width="9.81640625" bestFit="1" customWidth="1"/>
    <col min="6913" max="6913" width="36.90625" customWidth="1"/>
    <col min="6916" max="6916" width="9.81640625" bestFit="1" customWidth="1"/>
    <col min="7169" max="7169" width="36.90625" customWidth="1"/>
    <col min="7172" max="7172" width="9.81640625" bestFit="1" customWidth="1"/>
    <col min="7425" max="7425" width="36.90625" customWidth="1"/>
    <col min="7428" max="7428" width="9.81640625" bestFit="1" customWidth="1"/>
    <col min="7681" max="7681" width="36.90625" customWidth="1"/>
    <col min="7684" max="7684" width="9.81640625" bestFit="1" customWidth="1"/>
    <col min="7937" max="7937" width="36.90625" customWidth="1"/>
    <col min="7940" max="7940" width="9.81640625" bestFit="1" customWidth="1"/>
    <col min="8193" max="8193" width="36.90625" customWidth="1"/>
    <col min="8196" max="8196" width="9.81640625" bestFit="1" customWidth="1"/>
    <col min="8449" max="8449" width="36.90625" customWidth="1"/>
    <col min="8452" max="8452" width="9.81640625" bestFit="1" customWidth="1"/>
    <col min="8705" max="8705" width="36.90625" customWidth="1"/>
    <col min="8708" max="8708" width="9.81640625" bestFit="1" customWidth="1"/>
    <col min="8961" max="8961" width="36.90625" customWidth="1"/>
    <col min="8964" max="8964" width="9.81640625" bestFit="1" customWidth="1"/>
    <col min="9217" max="9217" width="36.90625" customWidth="1"/>
    <col min="9220" max="9220" width="9.81640625" bestFit="1" customWidth="1"/>
    <col min="9473" max="9473" width="36.90625" customWidth="1"/>
    <col min="9476" max="9476" width="9.81640625" bestFit="1" customWidth="1"/>
    <col min="9729" max="9729" width="36.90625" customWidth="1"/>
    <col min="9732" max="9732" width="9.81640625" bestFit="1" customWidth="1"/>
    <col min="9985" max="9985" width="36.90625" customWidth="1"/>
    <col min="9988" max="9988" width="9.81640625" bestFit="1" customWidth="1"/>
    <col min="10241" max="10241" width="36.90625" customWidth="1"/>
    <col min="10244" max="10244" width="9.81640625" bestFit="1" customWidth="1"/>
    <col min="10497" max="10497" width="36.90625" customWidth="1"/>
    <col min="10500" max="10500" width="9.81640625" bestFit="1" customWidth="1"/>
    <col min="10753" max="10753" width="36.90625" customWidth="1"/>
    <col min="10756" max="10756" width="9.81640625" bestFit="1" customWidth="1"/>
    <col min="11009" max="11009" width="36.90625" customWidth="1"/>
    <col min="11012" max="11012" width="9.81640625" bestFit="1" customWidth="1"/>
    <col min="11265" max="11265" width="36.90625" customWidth="1"/>
    <col min="11268" max="11268" width="9.81640625" bestFit="1" customWidth="1"/>
    <col min="11521" max="11521" width="36.90625" customWidth="1"/>
    <col min="11524" max="11524" width="9.81640625" bestFit="1" customWidth="1"/>
    <col min="11777" max="11777" width="36.90625" customWidth="1"/>
    <col min="11780" max="11780" width="9.81640625" bestFit="1" customWidth="1"/>
    <col min="12033" max="12033" width="36.90625" customWidth="1"/>
    <col min="12036" max="12036" width="9.81640625" bestFit="1" customWidth="1"/>
    <col min="12289" max="12289" width="36.90625" customWidth="1"/>
    <col min="12292" max="12292" width="9.81640625" bestFit="1" customWidth="1"/>
    <col min="12545" max="12545" width="36.90625" customWidth="1"/>
    <col min="12548" max="12548" width="9.81640625" bestFit="1" customWidth="1"/>
    <col min="12801" max="12801" width="36.90625" customWidth="1"/>
    <col min="12804" max="12804" width="9.81640625" bestFit="1" customWidth="1"/>
    <col min="13057" max="13057" width="36.90625" customWidth="1"/>
    <col min="13060" max="13060" width="9.81640625" bestFit="1" customWidth="1"/>
    <col min="13313" max="13313" width="36.90625" customWidth="1"/>
    <col min="13316" max="13316" width="9.81640625" bestFit="1" customWidth="1"/>
    <col min="13569" max="13569" width="36.90625" customWidth="1"/>
    <col min="13572" max="13572" width="9.81640625" bestFit="1" customWidth="1"/>
    <col min="13825" max="13825" width="36.90625" customWidth="1"/>
    <col min="13828" max="13828" width="9.81640625" bestFit="1" customWidth="1"/>
    <col min="14081" max="14081" width="36.90625" customWidth="1"/>
    <col min="14084" max="14084" width="9.81640625" bestFit="1" customWidth="1"/>
    <col min="14337" max="14337" width="36.90625" customWidth="1"/>
    <col min="14340" max="14340" width="9.81640625" bestFit="1" customWidth="1"/>
    <col min="14593" max="14593" width="36.90625" customWidth="1"/>
    <col min="14596" max="14596" width="9.81640625" bestFit="1" customWidth="1"/>
    <col min="14849" max="14849" width="36.90625" customWidth="1"/>
    <col min="14852" max="14852" width="9.81640625" bestFit="1" customWidth="1"/>
    <col min="15105" max="15105" width="36.90625" customWidth="1"/>
    <col min="15108" max="15108" width="9.81640625" bestFit="1" customWidth="1"/>
    <col min="15361" max="15361" width="36.90625" customWidth="1"/>
    <col min="15364" max="15364" width="9.81640625" bestFit="1" customWidth="1"/>
    <col min="15617" max="15617" width="36.90625" customWidth="1"/>
    <col min="15620" max="15620" width="9.81640625" bestFit="1" customWidth="1"/>
    <col min="15873" max="15873" width="36.90625" customWidth="1"/>
    <col min="15876" max="15876" width="9.81640625" bestFit="1" customWidth="1"/>
    <col min="16129" max="16129" width="36.90625" customWidth="1"/>
    <col min="16132" max="16132" width="9.81640625" bestFit="1" customWidth="1"/>
  </cols>
  <sheetData>
    <row r="1" spans="2:9" x14ac:dyDescent="0.35">
      <c r="B1" s="49" t="s">
        <v>95</v>
      </c>
      <c r="C1" s="49"/>
      <c r="D1" s="49"/>
      <c r="E1" s="49"/>
      <c r="F1" s="49"/>
    </row>
    <row r="2" spans="2:9" x14ac:dyDescent="0.35">
      <c r="C2" s="171" t="s">
        <v>26</v>
      </c>
      <c r="D2" s="171"/>
      <c r="E2" s="171"/>
      <c r="F2" s="171"/>
      <c r="G2" s="171"/>
      <c r="H2" s="171"/>
      <c r="I2" s="171"/>
    </row>
    <row r="3" spans="2:9" ht="21.5" customHeight="1" x14ac:dyDescent="0.35">
      <c r="B3" s="50" t="s">
        <v>27</v>
      </c>
      <c r="C3" s="50" t="s">
        <v>28</v>
      </c>
      <c r="D3" s="50" t="s">
        <v>29</v>
      </c>
      <c r="E3" s="74" t="s">
        <v>30</v>
      </c>
      <c r="F3" s="50" t="s">
        <v>31</v>
      </c>
      <c r="G3" s="50" t="s">
        <v>32</v>
      </c>
      <c r="H3" s="50" t="s">
        <v>33</v>
      </c>
      <c r="I3" s="50" t="s">
        <v>53</v>
      </c>
    </row>
    <row r="4" spans="2:9" ht="21.5" customHeight="1" x14ac:dyDescent="0.35">
      <c r="B4" s="51" t="s">
        <v>34</v>
      </c>
      <c r="C4" s="137">
        <f>(21867332.56+9000000)/10^6</f>
        <v>30.867332559999998</v>
      </c>
      <c r="D4" s="51"/>
      <c r="E4" s="51"/>
      <c r="F4" s="51"/>
      <c r="G4" s="51"/>
      <c r="H4" s="79">
        <v>4.17</v>
      </c>
      <c r="I4" s="51"/>
    </row>
    <row r="5" spans="2:9" ht="21.5" customHeight="1" x14ac:dyDescent="0.35">
      <c r="B5" s="51" t="s">
        <v>35</v>
      </c>
      <c r="C5" s="137">
        <v>0</v>
      </c>
      <c r="D5" s="51"/>
      <c r="E5" s="51"/>
      <c r="F5" s="51"/>
      <c r="G5" s="51"/>
      <c r="H5" s="79">
        <v>17.41</v>
      </c>
      <c r="I5" s="51"/>
    </row>
    <row r="6" spans="2:9" ht="21.5" customHeight="1" x14ac:dyDescent="0.35">
      <c r="B6" s="51" t="s">
        <v>36</v>
      </c>
      <c r="C6" s="137">
        <f>(1000000)/10^6</f>
        <v>1</v>
      </c>
      <c r="D6" s="51"/>
      <c r="E6" s="51"/>
      <c r="F6" s="51"/>
      <c r="G6" s="51"/>
      <c r="H6" s="79">
        <v>18.18</v>
      </c>
      <c r="I6" s="51"/>
    </row>
    <row r="7" spans="2:9" ht="21.5" customHeight="1" x14ac:dyDescent="0.35">
      <c r="B7" s="51" t="s">
        <v>37</v>
      </c>
      <c r="C7" s="138">
        <v>0</v>
      </c>
      <c r="D7" s="51"/>
      <c r="E7" s="51"/>
      <c r="F7" s="51"/>
      <c r="G7" s="51"/>
      <c r="H7" s="79">
        <v>313.27</v>
      </c>
      <c r="I7" s="51"/>
    </row>
    <row r="8" spans="2:9" ht="21.5" customHeight="1" x14ac:dyDescent="0.35">
      <c r="B8" s="51" t="s">
        <v>38</v>
      </c>
      <c r="C8" s="138">
        <f>(13552448.27)/10^6</f>
        <v>13.552448269999999</v>
      </c>
      <c r="D8" s="51"/>
      <c r="E8" s="51"/>
      <c r="F8" s="51"/>
      <c r="G8" s="51"/>
      <c r="H8" s="79">
        <v>88.13</v>
      </c>
      <c r="I8" s="51"/>
    </row>
    <row r="9" spans="2:9" ht="21.5" customHeight="1" x14ac:dyDescent="0.35">
      <c r="B9" s="51" t="s">
        <v>39</v>
      </c>
      <c r="C9" s="138">
        <f>(1577000)/10^6</f>
        <v>1.577</v>
      </c>
      <c r="D9" s="51"/>
      <c r="E9" s="172"/>
      <c r="F9" s="51"/>
      <c r="G9" s="51"/>
      <c r="H9" s="79">
        <v>0.18</v>
      </c>
      <c r="I9" s="51"/>
    </row>
    <row r="10" spans="2:9" ht="21.5" customHeight="1" x14ac:dyDescent="0.35">
      <c r="B10" s="51" t="s">
        <v>40</v>
      </c>
      <c r="C10" s="138">
        <f>(6034641.48)/10^6</f>
        <v>6.0346414800000003</v>
      </c>
      <c r="D10" s="51"/>
      <c r="E10" s="173"/>
      <c r="F10" s="51"/>
      <c r="G10" s="51"/>
      <c r="H10" s="79">
        <v>54.15</v>
      </c>
      <c r="I10" s="51"/>
    </row>
    <row r="11" spans="2:9" ht="21.5" customHeight="1" x14ac:dyDescent="0.35">
      <c r="B11" s="51" t="s">
        <v>41</v>
      </c>
      <c r="C11" s="138">
        <f>(16083181.16)/10^6</f>
        <v>16.083181159999999</v>
      </c>
      <c r="D11" s="51"/>
      <c r="E11" s="51"/>
      <c r="F11" s="51"/>
      <c r="G11" s="51"/>
      <c r="H11" s="79">
        <v>399.13</v>
      </c>
      <c r="I11" s="51"/>
    </row>
    <row r="12" spans="2:9" ht="21.5" customHeight="1" x14ac:dyDescent="0.35">
      <c r="B12" s="51" t="s">
        <v>42</v>
      </c>
      <c r="C12" s="138">
        <f>(3319819)/10^6</f>
        <v>3.3198189999999999</v>
      </c>
      <c r="D12" s="51"/>
      <c r="E12" s="51"/>
      <c r="F12" s="51"/>
      <c r="G12" s="51"/>
      <c r="H12" s="79">
        <v>3.79</v>
      </c>
      <c r="I12" s="51"/>
    </row>
    <row r="13" spans="2:9" ht="21.5" customHeight="1" x14ac:dyDescent="0.35">
      <c r="B13" s="51" t="s">
        <v>43</v>
      </c>
      <c r="C13" s="138">
        <v>0</v>
      </c>
      <c r="D13" s="51"/>
      <c r="E13" s="51"/>
      <c r="F13" s="51"/>
      <c r="G13" s="51"/>
      <c r="H13" s="79">
        <v>0</v>
      </c>
      <c r="I13" s="51"/>
    </row>
    <row r="14" spans="2:9" ht="21.5" customHeight="1" x14ac:dyDescent="0.35">
      <c r="B14" s="51" t="s">
        <v>44</v>
      </c>
      <c r="C14" s="138">
        <v>0</v>
      </c>
      <c r="D14" s="51"/>
      <c r="E14" s="51"/>
      <c r="F14" s="51"/>
      <c r="G14" s="51"/>
      <c r="H14" s="79">
        <v>0</v>
      </c>
      <c r="I14" s="51"/>
    </row>
    <row r="15" spans="2:9" ht="21.5" customHeight="1" x14ac:dyDescent="0.35">
      <c r="B15" s="51" t="s">
        <v>45</v>
      </c>
      <c r="C15" s="138">
        <v>0</v>
      </c>
      <c r="D15" s="51"/>
      <c r="E15" s="51"/>
      <c r="F15" s="51"/>
      <c r="G15" s="51"/>
      <c r="H15" s="79">
        <v>0.02</v>
      </c>
      <c r="I15" s="51"/>
    </row>
    <row r="16" spans="2:9" ht="21.5" customHeight="1" x14ac:dyDescent="0.35">
      <c r="B16" s="51" t="s">
        <v>46</v>
      </c>
      <c r="C16" s="138">
        <f>(9231323.38)/10^6</f>
        <v>9.231323380000001</v>
      </c>
      <c r="D16" s="51"/>
      <c r="E16" s="51"/>
      <c r="F16" s="51"/>
      <c r="G16" s="51"/>
      <c r="H16" s="79" t="s">
        <v>93</v>
      </c>
      <c r="I16" s="51"/>
    </row>
    <row r="17" spans="2:9" ht="15.5" x14ac:dyDescent="0.35">
      <c r="B17" s="51"/>
      <c r="C17" s="139">
        <f>SUM(C4:C16)</f>
        <v>81.665745849999993</v>
      </c>
      <c r="D17" s="51"/>
      <c r="E17" s="51"/>
      <c r="F17" s="51"/>
      <c r="G17" s="51"/>
      <c r="H17" s="51"/>
      <c r="I17" s="51"/>
    </row>
    <row r="18" spans="2:9" ht="23" customHeight="1" x14ac:dyDescent="0.35">
      <c r="B18" s="49" t="s">
        <v>47</v>
      </c>
    </row>
    <row r="19" spans="2:9" ht="23" customHeight="1" x14ac:dyDescent="0.35">
      <c r="B19" t="s">
        <v>48</v>
      </c>
    </row>
    <row r="20" spans="2:9" ht="23" customHeight="1" x14ac:dyDescent="0.35">
      <c r="B20" t="s">
        <v>55</v>
      </c>
    </row>
    <row r="21" spans="2:9" ht="23" customHeight="1" x14ac:dyDescent="0.35">
      <c r="B21" t="s">
        <v>56</v>
      </c>
    </row>
  </sheetData>
  <mergeCells count="2">
    <mergeCell ref="C2:I2"/>
    <mergeCell ref="E9:E1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10.1</vt:lpstr>
      <vt:lpstr>Table 10.2</vt:lpstr>
      <vt:lpstr>Table 10.3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2023-11-08T09:00:25Z</cp:lastPrinted>
  <dcterms:created xsi:type="dcterms:W3CDTF">2015-06-05T18:17:20Z</dcterms:created>
  <dcterms:modified xsi:type="dcterms:W3CDTF">2025-06-20T08:31:16Z</dcterms:modified>
</cp:coreProperties>
</file>